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N:\zakazky\66805159_S_MěU Jablunkov - Rekonstrukce školní jídelny\tps\1_PRACOVNI\statika\DPS\"/>
    </mc:Choice>
  </mc:AlternateContent>
  <bookViews>
    <workbookView xWindow="0" yWindow="0" windowWidth="0" windowHeight="0"/>
  </bookViews>
  <sheets>
    <sheet name="Rekapitulace stavby" sheetId="1" r:id="rId1"/>
    <sheet name="SO01.03 - Ocelové konstrukce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'SO01.03 - Ocelové konstrukce'!$C$120:$L$135</definedName>
    <definedName name="_xlnm.Print_Area" localSheetId="1">'SO01.03 - Ocelové konstrukce'!$C$4:$K$76,'SO01.03 - Ocelové konstrukce'!$C$82:$K$102,'SO01.03 - Ocelové konstrukce'!$C$108:$K$135</definedName>
    <definedName name="_xlnm.Print_Titles" localSheetId="1">'SO01.03 - Ocelové konstrukce'!$120:$120</definedName>
  </definedNames>
  <calcPr/>
</workbook>
</file>

<file path=xl/calcChain.xml><?xml version="1.0" encoding="utf-8"?>
<calcChain xmlns="http://schemas.openxmlformats.org/spreadsheetml/2006/main">
  <c i="2" l="1" r="K39"/>
  <c r="K38"/>
  <c i="1" r="BA95"/>
  <c i="2" r="K37"/>
  <c i="1" r="AZ95"/>
  <c i="2" r="BI135"/>
  <c r="BH135"/>
  <c r="BG135"/>
  <c r="BF135"/>
  <c r="X135"/>
  <c r="V135"/>
  <c r="T135"/>
  <c r="P135"/>
  <c r="BI134"/>
  <c r="BH134"/>
  <c r="BG134"/>
  <c r="BF134"/>
  <c r="X134"/>
  <c r="V134"/>
  <c r="T134"/>
  <c r="P134"/>
  <c r="BI133"/>
  <c r="BH133"/>
  <c r="BG133"/>
  <c r="BF133"/>
  <c r="X133"/>
  <c r="V133"/>
  <c r="T133"/>
  <c r="P133"/>
  <c r="BI130"/>
  <c r="BH130"/>
  <c r="BG130"/>
  <c r="BF130"/>
  <c r="X130"/>
  <c r="X129"/>
  <c r="V130"/>
  <c r="V129"/>
  <c r="T130"/>
  <c r="T129"/>
  <c r="P130"/>
  <c r="BI127"/>
  <c r="BH127"/>
  <c r="BG127"/>
  <c r="BF127"/>
  <c r="X127"/>
  <c r="V127"/>
  <c r="T127"/>
  <c r="P127"/>
  <c r="BI126"/>
  <c r="BH126"/>
  <c r="BG126"/>
  <c r="BF126"/>
  <c r="X126"/>
  <c r="V126"/>
  <c r="T126"/>
  <c r="P126"/>
  <c r="BI124"/>
  <c r="BH124"/>
  <c r="BG124"/>
  <c r="BF124"/>
  <c r="X124"/>
  <c r="V124"/>
  <c r="T124"/>
  <c r="P124"/>
  <c r="BI123"/>
  <c r="BH123"/>
  <c r="BG123"/>
  <c r="BF123"/>
  <c r="X123"/>
  <c r="V123"/>
  <c r="T123"/>
  <c r="P123"/>
  <c r="J118"/>
  <c r="J117"/>
  <c r="F117"/>
  <c r="F115"/>
  <c r="E113"/>
  <c r="J92"/>
  <c r="J91"/>
  <c r="F91"/>
  <c r="F89"/>
  <c r="E87"/>
  <c r="J18"/>
  <c r="E18"/>
  <c r="F92"/>
  <c r="J17"/>
  <c r="J12"/>
  <c r="J115"/>
  <c r="E7"/>
  <c r="E111"/>
  <c i="1" r="L90"/>
  <c r="AM90"/>
  <c r="AM89"/>
  <c r="L89"/>
  <c r="AM87"/>
  <c r="L87"/>
  <c r="L85"/>
  <c r="L84"/>
  <c i="2" r="Q134"/>
  <c r="R127"/>
  <c r="R126"/>
  <c i="1" r="AU94"/>
  <c i="2" r="R134"/>
  <c r="Q130"/>
  <c r="Q126"/>
  <c r="R123"/>
  <c r="R124"/>
  <c r="R135"/>
  <c r="R133"/>
  <c r="Q123"/>
  <c r="Q133"/>
  <c r="Q127"/>
  <c r="Q135"/>
  <c r="R130"/>
  <c r="Q124"/>
  <c r="BK135"/>
  <c r="BK133"/>
  <c r="BK134"/>
  <c r="BK130"/>
  <c r="BK129"/>
  <c r="K129"/>
  <c r="K99"/>
  <c r="BK127"/>
  <c r="BK124"/>
  <c r="BK126"/>
  <c r="K123"/>
  <c r="BE123"/>
  <c l="1" r="T125"/>
  <c r="T122"/>
  <c r="T121"/>
  <c i="1" r="AW95"/>
  <c i="2" r="V125"/>
  <c r="V122"/>
  <c r="V121"/>
  <c r="Q125"/>
  <c r="I98"/>
  <c r="BK132"/>
  <c r="K132"/>
  <c r="K101"/>
  <c r="V132"/>
  <c r="V131"/>
  <c r="R125"/>
  <c r="J98"/>
  <c r="Q132"/>
  <c r="Q131"/>
  <c r="I100"/>
  <c r="BK125"/>
  <c r="K125"/>
  <c r="K98"/>
  <c r="X125"/>
  <c r="X122"/>
  <c r="X121"/>
  <c r="T132"/>
  <c r="T131"/>
  <c r="X132"/>
  <c r="X131"/>
  <c r="R132"/>
  <c r="R131"/>
  <c r="J100"/>
  <c r="E85"/>
  <c r="J89"/>
  <c r="F118"/>
  <c r="Q129"/>
  <c r="I99"/>
  <c r="Q122"/>
  <c r="Q121"/>
  <c r="I96"/>
  <c r="K30"/>
  <c i="1" r="AS95"/>
  <c i="2" r="R129"/>
  <c r="J99"/>
  <c r="F37"/>
  <c i="1" r="BD95"/>
  <c r="BD94"/>
  <c r="AZ94"/>
  <c i="2" r="K36"/>
  <c i="1" r="AY95"/>
  <c i="2" r="K134"/>
  <c r="BE134"/>
  <c r="K127"/>
  <c r="BE127"/>
  <c r="K126"/>
  <c r="BE126"/>
  <c r="F36"/>
  <c i="1" r="BC95"/>
  <c r="BC94"/>
  <c r="W30"/>
  <c i="2" r="F39"/>
  <c i="1" r="BF95"/>
  <c r="BF94"/>
  <c r="W33"/>
  <c i="2" r="K130"/>
  <c r="BE130"/>
  <c r="F38"/>
  <c i="1" r="BE95"/>
  <c r="BE94"/>
  <c r="BA94"/>
  <c i="2" r="K124"/>
  <c r="BE124"/>
  <c r="K133"/>
  <c r="BE133"/>
  <c r="BK123"/>
  <c r="BK122"/>
  <c r="K122"/>
  <c r="K97"/>
  <c r="K135"/>
  <c r="BE135"/>
  <c i="1" r="AS94"/>
  <c r="AW94"/>
  <c i="2" l="1" r="R122"/>
  <c r="R121"/>
  <c r="J96"/>
  <c r="K31"/>
  <c i="1" r="AT95"/>
  <c i="2" r="I97"/>
  <c r="J101"/>
  <c r="BK131"/>
  <c r="K131"/>
  <c r="K100"/>
  <c r="I101"/>
  <c i="1" r="AT94"/>
  <c i="2" r="F35"/>
  <c i="1" r="BB95"/>
  <c r="BB94"/>
  <c r="AX94"/>
  <c r="AK29"/>
  <c r="W32"/>
  <c r="AY94"/>
  <c r="AK30"/>
  <c r="W31"/>
  <c i="2" r="K35"/>
  <c i="1" r="AX95"/>
  <c r="AV95"/>
  <c i="2" l="1" r="BK121"/>
  <c r="K121"/>
  <c r="K96"/>
  <c r="J97"/>
  <c i="1" r="AV94"/>
  <c r="W29"/>
  <c i="2" l="1" r="K32"/>
  <c i="1" r="AG95"/>
  <c r="AN95"/>
  <c i="2" l="1" r="K41"/>
  <c i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<sst xmlns="http://schemas.openxmlformats.org/spreadsheetml/2006/main">
  <si>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</si>
  <si>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</si>
  <si>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</si>
  <si>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</si>
  <si>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</si>
  <si>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</si>
  <si>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{d16e5d66-c6c5-4657-8d8c-3bff3036b1e3}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</si>
  <si>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</si>
  <si>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</si>
  <si>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</si>
  <si>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</si>
  <si>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</si>
  <si>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</si>
  <si>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</si>
  <si>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</si>
  <si>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66805159_05/2021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</si>
  <si>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</si>
  <si>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</si>
  <si>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školní jídelny Jablunkov</t>
  </si>
  <si>
    <t>KSO:</t>
  </si>
  <si>
    <t>CC-CZ:</t>
  </si>
  <si>
    <t>Místo:</t>
  </si>
  <si>
    <t xml:space="preserve"> </t>
  </si>
  <si>
    <t>Datum:</t>
  </si>
  <si>
    <t>10. 5. 2021</t>
  </si>
  <si>
    <t>Zadavatel:</t>
  </si>
  <si>
    <t>IČ:</t>
  </si>
  <si>
    <t>DIČ:</t>
  </si>
  <si>
    <t>Uchazeč:</t>
  </si>
  <si>
    <t>Vyplň údaj</t>
  </si>
  <si>
    <t>Projektant:</t>
  </si>
  <si>
    <t>Zpracovatel:</t>
  </si>
  <si>
    <t>Kolektiv TP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</si>
  <si>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</si>
  <si>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</si>
  <si>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</si>
  <si>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</si>
  <si>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</si>
  <si>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</si>
  <si>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</si>
  <si>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</si>
  <si>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</si>
  <si>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</si>
  <si>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</si>
  <si>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</si>
  <si>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</si>
  <si>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</si>
  <si>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</si>
  <si>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</si>
  <si>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</si>
  <si>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</si>
  <si>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</si>
  <si>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</si>
  <si>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</si>
  <si>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</si>
  <si>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</si>
  <si>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</si>
  <si>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</si>
  <si>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</si>
  <si>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</si>
  <si>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</si>
  <si>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</si>
  <si>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</si>
  <si>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</si>
  <si>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</si>
  <si>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</si>
  <si>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</si>
  <si>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</si>
  <si>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</si>
  <si>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</si>
  <si>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</si>
  <si>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</si>
  <si>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</si>
  <si>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</si>
  <si>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</si>
  <si>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</si>
  <si>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</si>
  <si>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</si>
  <si>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</si>
  <si>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</si>
  <si>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</si>
  <si>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SO01.03</t>
  </si>
  <si>
    <t>Ocelové konstrukce</t>
  </si>
  <si>
    <t>STA</t>
  </si>
  <si>
    <t>1</t>
  </si>
  <si>
    <t>{93616d5d-bd34-41a7-8bd8-a3df9df4d6e2}</t>
  </si>
  <si>
    <t>2</t>
  </si>
  <si>
    <t>KRYCÍ LIST SOUPISU PRACÍ</t>
  </si>
  <si>
    <t>Objekt:</t>
  </si>
  <si>
    <t>SO01.03 - Ocelové konstrukce</t>
  </si>
  <si>
    <t>Město Jablunkov</t>
  </si>
  <si>
    <t>47677741</t>
  </si>
  <si>
    <t>Třinecká projekce, a. s.</t>
  </si>
  <si>
    <t>CZ47677741</t>
  </si>
  <si>
    <t>Radek Kultán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</si>
  <si>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</si>
  <si>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</si>
  <si>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</si>
  <si>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</si>
  <si>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</si>
  <si>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</si>
  <si>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</si>
  <si>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</si>
  <si>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</si>
  <si>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</si>
  <si>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4 - Vodorovné konstrukce</t>
  </si>
  <si>
    <t xml:space="preserve">    998 - Přesun hmot</t>
  </si>
  <si>
    <t>PSV - Práce a dodávky PSV</t>
  </si>
  <si>
    <t xml:space="preserve">    789 - Povrchové úpravy ocelových konstrukcí a technologických zařízení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</si>
  <si>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</si>
  <si>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</si>
  <si>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</si>
  <si>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</si>
  <si>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</si>
  <si>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</si>
  <si>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</si>
  <si>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</si>
  <si>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</si>
  <si>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</si>
  <si>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</si>
  <si>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</si>
  <si>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</si>
  <si>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</si>
  <si>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</si>
  <si>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</si>
  <si>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</si>
  <si>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</si>
  <si>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</si>
  <si>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</si>
  <si>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K</t>
  </si>
  <si>
    <t>4411711.R1</t>
  </si>
  <si>
    <t>Montáž ocelové konstrukce haly 50 kg/m v do 6m, dl do 12 m</t>
  </si>
  <si>
    <t>t</t>
  </si>
  <si>
    <t>4</t>
  </si>
  <si>
    <t>-440899995</t>
  </si>
  <si>
    <t>M</t>
  </si>
  <si>
    <t>130107.R</t>
  </si>
  <si>
    <t>ocelové konstrukce jakost 11 375</t>
  </si>
  <si>
    <t>8</t>
  </si>
  <si>
    <t>2031261477</t>
  </si>
  <si>
    <t>Vodorovné konstrukce</t>
  </si>
  <si>
    <t>3</t>
  </si>
  <si>
    <t>444171111</t>
  </si>
  <si>
    <t>Montáž krytiny ocelových střech z tvarovaných ocelových plechů šroubovaných budov v do 6 m</t>
  </si>
  <si>
    <t>m2</t>
  </si>
  <si>
    <t>450654926</t>
  </si>
  <si>
    <t>15484353</t>
  </si>
  <si>
    <t>plech trapézový 150/280 PES 25µm tl 0,75mm</t>
  </si>
  <si>
    <t>-1000127615</t>
  </si>
  <si>
    <t>VV</t>
  </si>
  <si>
    <t>1060*1,1 'Přepočtené koeficientem množství</t>
  </si>
  <si>
    <t>998</t>
  </si>
  <si>
    <t>Přesun hmot</t>
  </si>
  <si>
    <t>5</t>
  </si>
  <si>
    <t>998014211</t>
  </si>
  <si>
    <t>Přesun hmot pro budovy jednopodlažní z kovových dílců</t>
  </si>
  <si>
    <t>2057785181</t>
  </si>
  <si>
    <t>PSV</t>
  </si>
  <si>
    <t>Práce a dodávky PSV</t>
  </si>
  <si>
    <t>789</t>
  </si>
  <si>
    <t>Povrchové úpravy ocelových konstrukcí a technologických zařízení</t>
  </si>
  <si>
    <t>6</t>
  </si>
  <si>
    <t>789325.R1</t>
  </si>
  <si>
    <t>Nátěr ocelových konstrukcí třídy I dvousložkový epoxidový základní tl do 100 μm</t>
  </si>
  <si>
    <t>16</t>
  </si>
  <si>
    <t>-572046351</t>
  </si>
  <si>
    <t>7</t>
  </si>
  <si>
    <t>789325.R2</t>
  </si>
  <si>
    <t>Nátěr ocelových konstrukcí třídy I dvousložkový epoxidový mezivrstva do 100 μm</t>
  </si>
  <si>
    <t>-1579485875</t>
  </si>
  <si>
    <t>789325.R3</t>
  </si>
  <si>
    <t>Nátěr ocelových konstrukcí třídy I dvousložkový polyuretanový krycí (vrchní) tl do 100 µm</t>
  </si>
  <si>
    <t>161958262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</si>
</sst>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3" fillId="0" borderId="14" xfId="0" applyNumberFormat="1" applyFont="1" applyBorder="1" applyAlignment="1" applyProtection="1">
      <alignment horizontal="right" vertical="center"/>
    </xf>
    <xf numFmtId="4" fontId="13" fillId="0" borderId="0" xfId="0" applyNumberFormat="1" applyFont="1" applyBorder="1" applyAlignment="1" applyProtection="1">
      <alignment horizontal="right"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0" fillId="0" borderId="12" xfId="0" applyNumberFormat="1" applyFont="1" applyBorder="1" applyAlignment="1" applyProtection="1"/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4" fontId="21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5</v>
      </c>
      <c r="BV1" s="14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5" t="s">
        <v>7</v>
      </c>
      <c r="BT2" s="15" t="s">
        <v>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9</v>
      </c>
    </row>
    <row r="4" s="1" customFormat="1" ht="24.96" customHeight="1">
      <c r="B4" s="19"/>
      <c r="C4" s="20"/>
      <c r="D4" s="21" t="s">
        <v>10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11</v>
      </c>
      <c r="BG4" s="23" t="s">
        <v>12</v>
      </c>
      <c r="BS4" s="15" t="s">
        <v>13</v>
      </c>
    </row>
    <row r="5" s="1" customFormat="1" ht="12" customHeight="1">
      <c r="B5" s="19"/>
      <c r="C5" s="20"/>
      <c r="D5" s="24" t="s">
        <v>14</v>
      </c>
      <c r="E5" s="20"/>
      <c r="F5" s="20"/>
      <c r="G5" s="20"/>
      <c r="H5" s="20"/>
      <c r="I5" s="20"/>
      <c r="J5" s="20"/>
      <c r="K5" s="25" t="s">
        <v>15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G5" s="26" t="s">
        <v>16</v>
      </c>
      <c r="BS5" s="15" t="s">
        <v>7</v>
      </c>
    </row>
    <row r="6" s="1" customFormat="1" ht="36.96" customHeight="1">
      <c r="B6" s="19"/>
      <c r="C6" s="20"/>
      <c r="D6" s="27" t="s">
        <v>17</v>
      </c>
      <c r="E6" s="20"/>
      <c r="F6" s="20"/>
      <c r="G6" s="20"/>
      <c r="H6" s="20"/>
      <c r="I6" s="20"/>
      <c r="J6" s="20"/>
      <c r="K6" s="28" t="s">
        <v>18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G6" s="29"/>
      <c r="BS6" s="15" t="s">
        <v>7</v>
      </c>
    </row>
    <row r="7" s="1" customFormat="1" ht="12" customHeight="1">
      <c r="B7" s="19"/>
      <c r="C7" s="20"/>
      <c r="D7" s="30" t="s">
        <v>19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</v>
      </c>
      <c r="AO7" s="20"/>
      <c r="AP7" s="20"/>
      <c r="AQ7" s="20"/>
      <c r="AR7" s="18"/>
      <c r="BG7" s="29"/>
      <c r="BS7" s="15" t="s">
        <v>7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G8" s="29"/>
      <c r="BS8" s="15" t="s">
        <v>7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G9" s="29"/>
      <c r="BS9" s="15" t="s">
        <v>7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</v>
      </c>
      <c r="AO10" s="20"/>
      <c r="AP10" s="20"/>
      <c r="AQ10" s="20"/>
      <c r="AR10" s="18"/>
      <c r="BG10" s="29"/>
      <c r="BS10" s="15" t="s">
        <v>7</v>
      </c>
    </row>
    <row r="11" s="1" customFormat="1" ht="18.48" customHeight="1">
      <c r="B11" s="19"/>
      <c r="C11" s="20"/>
      <c r="D11" s="20"/>
      <c r="E11" s="25" t="s">
        <v>22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</v>
      </c>
      <c r="AO11" s="20"/>
      <c r="AP11" s="20"/>
      <c r="AQ11" s="20"/>
      <c r="AR11" s="18"/>
      <c r="BG11" s="29"/>
      <c r="BS11" s="15" t="s">
        <v>7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G12" s="29"/>
      <c r="BS12" s="15" t="s">
        <v>7</v>
      </c>
    </row>
    <row r="13" s="1" customFormat="1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29</v>
      </c>
      <c r="AO13" s="20"/>
      <c r="AP13" s="20"/>
      <c r="AQ13" s="20"/>
      <c r="AR13" s="18"/>
      <c r="BG13" s="29"/>
      <c r="BS13" s="15" t="s">
        <v>7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G14" s="29"/>
      <c r="BS14" s="15" t="s">
        <v>7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G15" s="29"/>
      <c r="BS15" s="15" t="s">
        <v>4</v>
      </c>
    </row>
    <row r="16" s="1" customFormat="1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</v>
      </c>
      <c r="AO16" s="20"/>
      <c r="AP16" s="20"/>
      <c r="AQ16" s="20"/>
      <c r="AR16" s="18"/>
      <c r="BG16" s="29"/>
      <c r="BS16" s="15" t="s">
        <v>4</v>
      </c>
    </row>
    <row r="17" s="1" customFormat="1" ht="18.48" customHeight="1">
      <c r="B17" s="19"/>
      <c r="C17" s="20"/>
      <c r="D17" s="20"/>
      <c r="E17" s="25" t="s">
        <v>22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</v>
      </c>
      <c r="AO17" s="20"/>
      <c r="AP17" s="20"/>
      <c r="AQ17" s="20"/>
      <c r="AR17" s="18"/>
      <c r="BG17" s="29"/>
      <c r="BS17" s="15" t="s">
        <v>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G18" s="29"/>
      <c r="BS18" s="15" t="s">
        <v>7</v>
      </c>
    </row>
    <row r="19" s="1" customFormat="1" ht="12" customHeight="1">
      <c r="B19" s="19"/>
      <c r="C19" s="20"/>
      <c r="D19" s="30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</v>
      </c>
      <c r="AO19" s="20"/>
      <c r="AP19" s="20"/>
      <c r="AQ19" s="20"/>
      <c r="AR19" s="18"/>
      <c r="BG19" s="29"/>
      <c r="BS19" s="15" t="s">
        <v>7</v>
      </c>
    </row>
    <row r="20" s="1" customFormat="1" ht="18.48" customHeight="1">
      <c r="B20" s="19"/>
      <c r="C20" s="20"/>
      <c r="D20" s="20"/>
      <c r="E20" s="25" t="s">
        <v>32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</v>
      </c>
      <c r="AO20" s="20"/>
      <c r="AP20" s="20"/>
      <c r="AQ20" s="20"/>
      <c r="AR20" s="18"/>
      <c r="BG20" s="29"/>
      <c r="BS20" s="15" t="s">
        <v>5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G21" s="29"/>
    </row>
    <row r="22" s="1" customFormat="1" ht="12" customHeight="1">
      <c r="B22" s="19"/>
      <c r="C22" s="20"/>
      <c r="D22" s="30" t="s">
        <v>33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G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G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G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G25" s="29"/>
    </row>
    <row r="26" s="2" customFormat="1" ht="25.92" customHeight="1">
      <c r="A26" s="36"/>
      <c r="B26" s="37"/>
      <c r="C26" s="38"/>
      <c r="D26" s="39" t="s">
        <v>34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G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G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35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36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37</v>
      </c>
      <c r="AL28" s="43"/>
      <c r="AM28" s="43"/>
      <c r="AN28" s="43"/>
      <c r="AO28" s="43"/>
      <c r="AP28" s="38"/>
      <c r="AQ28" s="38"/>
      <c r="AR28" s="42"/>
      <c r="BG28" s="29"/>
    </row>
    <row r="29" s="3" customFormat="1" ht="14.4" customHeight="1">
      <c r="A29" s="3"/>
      <c r="B29" s="44"/>
      <c r="C29" s="45"/>
      <c r="D29" s="30" t="s">
        <v>38</v>
      </c>
      <c r="E29" s="45"/>
      <c r="F29" s="30" t="s">
        <v>39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ROUND(BB94,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ROUND(AX94, 2)</f>
        <v>0</v>
      </c>
      <c r="AL29" s="45"/>
      <c r="AM29" s="45"/>
      <c r="AN29" s="45"/>
      <c r="AO29" s="45"/>
      <c r="AP29" s="45"/>
      <c r="AQ29" s="45"/>
      <c r="AR29" s="48"/>
      <c r="BG29" s="49"/>
    </row>
    <row r="30" s="3" customFormat="1" ht="14.4" customHeight="1">
      <c r="A30" s="3"/>
      <c r="B30" s="44"/>
      <c r="C30" s="45"/>
      <c r="D30" s="45"/>
      <c r="E30" s="45"/>
      <c r="F30" s="30" t="s">
        <v>40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ROUND(BC94,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ROUND(AY94, 2)</f>
        <v>0</v>
      </c>
      <c r="AL30" s="45"/>
      <c r="AM30" s="45"/>
      <c r="AN30" s="45"/>
      <c r="AO30" s="45"/>
      <c r="AP30" s="45"/>
      <c r="AQ30" s="45"/>
      <c r="AR30" s="48"/>
      <c r="BG30" s="49"/>
    </row>
    <row r="31" hidden="1" s="3" customFormat="1" ht="14.4" customHeight="1">
      <c r="A31" s="3"/>
      <c r="B31" s="44"/>
      <c r="C31" s="45"/>
      <c r="D31" s="45"/>
      <c r="E31" s="45"/>
      <c r="F31" s="30" t="s">
        <v>41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ROUND(BD94,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G31" s="49"/>
    </row>
    <row r="32" hidden="1" s="3" customFormat="1" ht="14.4" customHeight="1">
      <c r="A32" s="3"/>
      <c r="B32" s="44"/>
      <c r="C32" s="45"/>
      <c r="D32" s="45"/>
      <c r="E32" s="45"/>
      <c r="F32" s="30" t="s">
        <v>42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ROUND(BE94,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G32" s="49"/>
    </row>
    <row r="33" hidden="1" s="3" customFormat="1" ht="14.4" customHeight="1">
      <c r="A33" s="3"/>
      <c r="B33" s="44"/>
      <c r="C33" s="45"/>
      <c r="D33" s="45"/>
      <c r="E33" s="45"/>
      <c r="F33" s="30" t="s">
        <v>43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ROUND(BF94,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G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G34" s="29"/>
    </row>
    <row r="35" s="2" customFormat="1" ht="25.92" customHeight="1">
      <c r="A35" s="36"/>
      <c r="B35" s="37"/>
      <c r="C35" s="50"/>
      <c r="D35" s="51" t="s">
        <v>44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45</v>
      </c>
      <c r="U35" s="52"/>
      <c r="V35" s="52"/>
      <c r="W35" s="52"/>
      <c r="X35" s="54" t="s">
        <v>46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G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G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G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47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48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49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50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49</v>
      </c>
      <c r="AI60" s="40"/>
      <c r="AJ60" s="40"/>
      <c r="AK60" s="40"/>
      <c r="AL60" s="40"/>
      <c r="AM60" s="62" t="s">
        <v>50</v>
      </c>
      <c r="AN60" s="40"/>
      <c r="AO60" s="40"/>
      <c r="AP60" s="38"/>
      <c r="AQ60" s="38"/>
      <c r="AR60" s="42"/>
      <c r="BG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51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52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G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49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50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49</v>
      </c>
      <c r="AI75" s="40"/>
      <c r="AJ75" s="40"/>
      <c r="AK75" s="40"/>
      <c r="AL75" s="40"/>
      <c r="AM75" s="62" t="s">
        <v>50</v>
      </c>
      <c r="AN75" s="40"/>
      <c r="AO75" s="40"/>
      <c r="AP75" s="38"/>
      <c r="AQ75" s="38"/>
      <c r="AR75" s="42"/>
      <c r="BG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G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G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G81" s="36"/>
    </row>
    <row r="82" s="2" customFormat="1" ht="24.96" customHeight="1">
      <c r="A82" s="36"/>
      <c r="B82" s="37"/>
      <c r="C82" s="21" t="s">
        <v>53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G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G83" s="36"/>
    </row>
    <row r="84" s="4" customFormat="1" ht="12" customHeight="1">
      <c r="A84" s="4"/>
      <c r="B84" s="68"/>
      <c r="C84" s="30" t="s">
        <v>14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66805159_05/2021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G84" s="4"/>
    </row>
    <row r="85" s="5" customFormat="1" ht="36.96" customHeight="1">
      <c r="A85" s="5"/>
      <c r="B85" s="71"/>
      <c r="C85" s="72" t="s">
        <v>17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Rekonstrukce školní jídelny Jablunkov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G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G86" s="36"/>
    </row>
    <row r="87" s="2" customFormat="1" ht="12" customHeight="1">
      <c r="A87" s="36"/>
      <c r="B87" s="37"/>
      <c r="C87" s="30" t="s">
        <v>21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23</v>
      </c>
      <c r="AJ87" s="38"/>
      <c r="AK87" s="38"/>
      <c r="AL87" s="38"/>
      <c r="AM87" s="77" t="str">
        <f>IF(AN8= "","",AN8)</f>
        <v>10. 5. 2021</v>
      </c>
      <c r="AN87" s="77"/>
      <c r="AO87" s="38"/>
      <c r="AP87" s="38"/>
      <c r="AQ87" s="38"/>
      <c r="AR87" s="42"/>
      <c r="BG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G88" s="36"/>
    </row>
    <row r="89" s="2" customFormat="1" ht="15.15" customHeight="1">
      <c r="A89" s="36"/>
      <c r="B89" s="37"/>
      <c r="C89" s="30" t="s">
        <v>25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30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54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1"/>
      <c r="BE89" s="81"/>
      <c r="BF89" s="82"/>
      <c r="BG89" s="36"/>
    </row>
    <row r="90" s="2" customFormat="1" ht="15.15" customHeight="1">
      <c r="A90" s="36"/>
      <c r="B90" s="37"/>
      <c r="C90" s="30" t="s">
        <v>28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31</v>
      </c>
      <c r="AJ90" s="38"/>
      <c r="AK90" s="38"/>
      <c r="AL90" s="38"/>
      <c r="AM90" s="78" t="str">
        <f>IF(E20="","",E20)</f>
        <v>Kolektiv TP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5"/>
      <c r="BE90" s="85"/>
      <c r="BF90" s="86"/>
      <c r="BG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89"/>
      <c r="BE91" s="89"/>
      <c r="BF91" s="90"/>
      <c r="BG91" s="36"/>
    </row>
    <row r="92" s="2" customFormat="1" ht="29.28" customHeight="1">
      <c r="A92" s="36"/>
      <c r="B92" s="37"/>
      <c r="C92" s="91" t="s">
        <v>55</v>
      </c>
      <c r="D92" s="92"/>
      <c r="E92" s="92"/>
      <c r="F92" s="92"/>
      <c r="G92" s="92"/>
      <c r="H92" s="93"/>
      <c r="I92" s="94" t="s">
        <v>56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57</v>
      </c>
      <c r="AH92" s="92"/>
      <c r="AI92" s="92"/>
      <c r="AJ92" s="92"/>
      <c r="AK92" s="92"/>
      <c r="AL92" s="92"/>
      <c r="AM92" s="92"/>
      <c r="AN92" s="94" t="s">
        <v>58</v>
      </c>
      <c r="AO92" s="92"/>
      <c r="AP92" s="96"/>
      <c r="AQ92" s="97" t="s">
        <v>59</v>
      </c>
      <c r="AR92" s="42"/>
      <c r="AS92" s="98" t="s">
        <v>60</v>
      </c>
      <c r="AT92" s="99" t="s">
        <v>61</v>
      </c>
      <c r="AU92" s="99" t="s">
        <v>62</v>
      </c>
      <c r="AV92" s="99" t="s">
        <v>63</v>
      </c>
      <c r="AW92" s="99" t="s">
        <v>64</v>
      </c>
      <c r="AX92" s="99" t="s">
        <v>65</v>
      </c>
      <c r="AY92" s="99" t="s">
        <v>66</v>
      </c>
      <c r="AZ92" s="99" t="s">
        <v>67</v>
      </c>
      <c r="BA92" s="99" t="s">
        <v>68</v>
      </c>
      <c r="BB92" s="99" t="s">
        <v>69</v>
      </c>
      <c r="BC92" s="99" t="s">
        <v>70</v>
      </c>
      <c r="BD92" s="99" t="s">
        <v>71</v>
      </c>
      <c r="BE92" s="99" t="s">
        <v>72</v>
      </c>
      <c r="BF92" s="100" t="s">
        <v>73</v>
      </c>
      <c r="BG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2"/>
      <c r="BE93" s="102"/>
      <c r="BF93" s="103"/>
      <c r="BG93" s="36"/>
    </row>
    <row r="94" s="6" customFormat="1" ht="32.4" customHeight="1">
      <c r="A94" s="6"/>
      <c r="B94" s="104"/>
      <c r="C94" s="105" t="s">
        <v>74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ROUND(AG95,2)</f>
        <v>0</v>
      </c>
      <c r="AH94" s="107"/>
      <c r="AI94" s="107"/>
      <c r="AJ94" s="107"/>
      <c r="AK94" s="107"/>
      <c r="AL94" s="107"/>
      <c r="AM94" s="107"/>
      <c r="AN94" s="108">
        <f>SUM(AG94,AV94)</f>
        <v>0</v>
      </c>
      <c r="AO94" s="108"/>
      <c r="AP94" s="108"/>
      <c r="AQ94" s="109" t="s">
        <v>1</v>
      </c>
      <c r="AR94" s="110"/>
      <c r="AS94" s="111">
        <f>ROUND(AS95,2)</f>
        <v>0</v>
      </c>
      <c r="AT94" s="112">
        <f>ROUND(AT95,2)</f>
        <v>0</v>
      </c>
      <c r="AU94" s="113">
        <f>ROUND(AU95,2)</f>
        <v>0</v>
      </c>
      <c r="AV94" s="113">
        <f>ROUND(SUM(AX94:AY94),2)</f>
        <v>0</v>
      </c>
      <c r="AW94" s="114">
        <f>ROUND(AW95,5)</f>
        <v>0</v>
      </c>
      <c r="AX94" s="113">
        <f>ROUND(BB94*L29,2)</f>
        <v>0</v>
      </c>
      <c r="AY94" s="113">
        <f>ROUND(BC94*L30,2)</f>
        <v>0</v>
      </c>
      <c r="AZ94" s="113">
        <f>ROUND(BD94*L29,2)</f>
        <v>0</v>
      </c>
      <c r="BA94" s="113">
        <f>ROUND(BE94*L30,2)</f>
        <v>0</v>
      </c>
      <c r="BB94" s="113">
        <f>ROUND(BB95,2)</f>
        <v>0</v>
      </c>
      <c r="BC94" s="113">
        <f>ROUND(BC95,2)</f>
        <v>0</v>
      </c>
      <c r="BD94" s="113">
        <f>ROUND(BD95,2)</f>
        <v>0</v>
      </c>
      <c r="BE94" s="113">
        <f>ROUND(BE95,2)</f>
        <v>0</v>
      </c>
      <c r="BF94" s="115">
        <f>ROUND(BF95,2)</f>
        <v>0</v>
      </c>
      <c r="BG94" s="6"/>
      <c r="BS94" s="116" t="s">
        <v>75</v>
      </c>
      <c r="BT94" s="116" t="s">
        <v>76</v>
      </c>
      <c r="BU94" s="117" t="s">
        <v>77</v>
      </c>
      <c r="BV94" s="116" t="s">
        <v>78</v>
      </c>
      <c r="BW94" s="116" t="s">
        <v>6</v>
      </c>
      <c r="BX94" s="116" t="s">
        <v>79</v>
      </c>
      <c r="CL94" s="116" t="s">
        <v>1</v>
      </c>
    </row>
    <row r="95" s="7" customFormat="1" ht="16.5" customHeight="1">
      <c r="A95" s="118" t="s">
        <v>80</v>
      </c>
      <c r="B95" s="119"/>
      <c r="C95" s="120"/>
      <c r="D95" s="121" t="s">
        <v>81</v>
      </c>
      <c r="E95" s="121"/>
      <c r="F95" s="121"/>
      <c r="G95" s="121"/>
      <c r="H95" s="121"/>
      <c r="I95" s="122"/>
      <c r="J95" s="121" t="s">
        <v>82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'SO01.03 - Ocelové konstrukce'!K32</f>
        <v>0</v>
      </c>
      <c r="AH95" s="122"/>
      <c r="AI95" s="122"/>
      <c r="AJ95" s="122"/>
      <c r="AK95" s="122"/>
      <c r="AL95" s="122"/>
      <c r="AM95" s="122"/>
      <c r="AN95" s="123">
        <f>SUM(AG95,AV95)</f>
        <v>0</v>
      </c>
      <c r="AO95" s="122"/>
      <c r="AP95" s="122"/>
      <c r="AQ95" s="124" t="s">
        <v>83</v>
      </c>
      <c r="AR95" s="125"/>
      <c r="AS95" s="126">
        <f>'SO01.03 - Ocelové konstrukce'!K30</f>
        <v>0</v>
      </c>
      <c r="AT95" s="127">
        <f>'SO01.03 - Ocelové konstrukce'!K31</f>
        <v>0</v>
      </c>
      <c r="AU95" s="127">
        <v>0</v>
      </c>
      <c r="AV95" s="127">
        <f>ROUND(SUM(AX95:AY95),2)</f>
        <v>0</v>
      </c>
      <c r="AW95" s="128">
        <f>'SO01.03 - Ocelové konstrukce'!T121</f>
        <v>0</v>
      </c>
      <c r="AX95" s="127">
        <f>'SO01.03 - Ocelové konstrukce'!K35</f>
        <v>0</v>
      </c>
      <c r="AY95" s="127">
        <f>'SO01.03 - Ocelové konstrukce'!K36</f>
        <v>0</v>
      </c>
      <c r="AZ95" s="127">
        <f>'SO01.03 - Ocelové konstrukce'!K37</f>
        <v>0</v>
      </c>
      <c r="BA95" s="127">
        <f>'SO01.03 - Ocelové konstrukce'!K38</f>
        <v>0</v>
      </c>
      <c r="BB95" s="127">
        <f>'SO01.03 - Ocelové konstrukce'!F35</f>
        <v>0</v>
      </c>
      <c r="BC95" s="127">
        <f>'SO01.03 - Ocelové konstrukce'!F36</f>
        <v>0</v>
      </c>
      <c r="BD95" s="127">
        <f>'SO01.03 - Ocelové konstrukce'!F37</f>
        <v>0</v>
      </c>
      <c r="BE95" s="127">
        <f>'SO01.03 - Ocelové konstrukce'!F38</f>
        <v>0</v>
      </c>
      <c r="BF95" s="129">
        <f>'SO01.03 - Ocelové konstrukce'!F39</f>
        <v>0</v>
      </c>
      <c r="BG95" s="7"/>
      <c r="BT95" s="130" t="s">
        <v>84</v>
      </c>
      <c r="BV95" s="130" t="s">
        <v>78</v>
      </c>
      <c r="BW95" s="130" t="s">
        <v>85</v>
      </c>
      <c r="BX95" s="130" t="s">
        <v>6</v>
      </c>
      <c r="CL95" s="130" t="s">
        <v>1</v>
      </c>
      <c r="CM95" s="130" t="s">
        <v>86</v>
      </c>
    </row>
    <row r="96" s="2" customFormat="1" ht="30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42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  <c r="BF96" s="36"/>
      <c r="BG96" s="36"/>
    </row>
    <row r="97" s="2" customFormat="1" ht="6.96" customHeight="1">
      <c r="A97" s="36"/>
      <c r="B97" s="64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  <c r="BF97" s="36"/>
      <c r="BG97" s="36"/>
    </row>
  </sheetData>
  <sheetProtection sheet="1" formatColumns="0" formatRows="0" objects="1" scenarios="1" spinCount="100000" saltValue="SSwLB+w4o/rixO1sXsGFPsofJRKrqdLbaJ4eVFABNBFjYjK4FSG05DO+kDsVYcnDLBLymrT7ovycoLtcFr0DbQ==" hashValue="wiorXxwuh7sPebogTXWy4OmFwrHiGSKgvkJGqL/GowBpSt7DyIxKXXBp4ePAHCINsO4/wJ/lHrrAw1CBzo23rg==" algorithmName="SHA-512" password="CC35"/>
  <mergeCells count="42"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G2"/>
  </mergeCells>
  <hyperlinks>
    <hyperlink ref="A95" location="'SO01.03 - Ocelové konstruk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85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8"/>
      <c r="AT3" s="15" t="s">
        <v>86</v>
      </c>
    </row>
    <row r="4" s="1" customFormat="1" ht="24.96" customHeight="1">
      <c r="B4" s="18"/>
      <c r="D4" s="133" t="s">
        <v>87</v>
      </c>
      <c r="M4" s="18"/>
      <c r="N4" s="134" t="s">
        <v>11</v>
      </c>
      <c r="AT4" s="15" t="s">
        <v>4</v>
      </c>
    </row>
    <row r="5" s="1" customFormat="1" ht="6.96" customHeight="1">
      <c r="B5" s="18"/>
      <c r="M5" s="18"/>
    </row>
    <row r="6" s="1" customFormat="1" ht="12" customHeight="1">
      <c r="B6" s="18"/>
      <c r="D6" s="135" t="s">
        <v>17</v>
      </c>
      <c r="M6" s="18"/>
    </row>
    <row r="7" s="1" customFormat="1" ht="16.5" customHeight="1">
      <c r="B7" s="18"/>
      <c r="E7" s="136" t="str">
        <f>'Rekapitulace stavby'!K6</f>
        <v>Rekonstrukce školní jídelny Jablunkov</v>
      </c>
      <c r="F7" s="135"/>
      <c r="G7" s="135"/>
      <c r="H7" s="135"/>
      <c r="M7" s="18"/>
    </row>
    <row r="8" s="2" customFormat="1" ht="12" customHeight="1">
      <c r="A8" s="36"/>
      <c r="B8" s="42"/>
      <c r="C8" s="36"/>
      <c r="D8" s="135" t="s">
        <v>88</v>
      </c>
      <c r="E8" s="36"/>
      <c r="F8" s="36"/>
      <c r="G8" s="36"/>
      <c r="H8" s="36"/>
      <c r="I8" s="36"/>
      <c r="J8" s="36"/>
      <c r="K8" s="36"/>
      <c r="L8" s="36"/>
      <c r="M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7" t="s">
        <v>89</v>
      </c>
      <c r="F9" s="36"/>
      <c r="G9" s="36"/>
      <c r="H9" s="36"/>
      <c r="I9" s="36"/>
      <c r="J9" s="36"/>
      <c r="K9" s="36"/>
      <c r="L9" s="36"/>
      <c r="M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5" t="s">
        <v>19</v>
      </c>
      <c r="E11" s="36"/>
      <c r="F11" s="138" t="s">
        <v>1</v>
      </c>
      <c r="G11" s="36"/>
      <c r="H11" s="36"/>
      <c r="I11" s="135" t="s">
        <v>20</v>
      </c>
      <c r="J11" s="138" t="s">
        <v>1</v>
      </c>
      <c r="K11" s="36"/>
      <c r="L11" s="36"/>
      <c r="M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5" t="s">
        <v>21</v>
      </c>
      <c r="E12" s="36"/>
      <c r="F12" s="138" t="s">
        <v>22</v>
      </c>
      <c r="G12" s="36"/>
      <c r="H12" s="36"/>
      <c r="I12" s="135" t="s">
        <v>23</v>
      </c>
      <c r="J12" s="139" t="str">
        <f>'Rekapitulace stavby'!AN8</f>
        <v>10. 5. 2021</v>
      </c>
      <c r="K12" s="36"/>
      <c r="L12" s="36"/>
      <c r="M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5" t="s">
        <v>25</v>
      </c>
      <c r="E14" s="36"/>
      <c r="F14" s="36"/>
      <c r="G14" s="36"/>
      <c r="H14" s="36"/>
      <c r="I14" s="135" t="s">
        <v>26</v>
      </c>
      <c r="J14" s="138" t="s">
        <v>1</v>
      </c>
      <c r="K14" s="36"/>
      <c r="L14" s="36"/>
      <c r="M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8" t="s">
        <v>90</v>
      </c>
      <c r="F15" s="36"/>
      <c r="G15" s="36"/>
      <c r="H15" s="36"/>
      <c r="I15" s="135" t="s">
        <v>27</v>
      </c>
      <c r="J15" s="138" t="s">
        <v>1</v>
      </c>
      <c r="K15" s="36"/>
      <c r="L15" s="36"/>
      <c r="M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5" t="s">
        <v>28</v>
      </c>
      <c r="E17" s="36"/>
      <c r="F17" s="36"/>
      <c r="G17" s="36"/>
      <c r="H17" s="36"/>
      <c r="I17" s="135" t="s">
        <v>26</v>
      </c>
      <c r="J17" s="31" t="str">
        <f>'Rekapitulace stavby'!AN13</f>
        <v>Vyplň údaj</v>
      </c>
      <c r="K17" s="36"/>
      <c r="L17" s="36"/>
      <c r="M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8"/>
      <c r="G18" s="138"/>
      <c r="H18" s="138"/>
      <c r="I18" s="135" t="s">
        <v>27</v>
      </c>
      <c r="J18" s="31" t="str">
        <f>'Rekapitulace stavby'!AN14</f>
        <v>Vyplň údaj</v>
      </c>
      <c r="K18" s="36"/>
      <c r="L18" s="36"/>
      <c r="M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5" t="s">
        <v>30</v>
      </c>
      <c r="E20" s="36"/>
      <c r="F20" s="36"/>
      <c r="G20" s="36"/>
      <c r="H20" s="36"/>
      <c r="I20" s="135" t="s">
        <v>26</v>
      </c>
      <c r="J20" s="138" t="s">
        <v>91</v>
      </c>
      <c r="K20" s="36"/>
      <c r="L20" s="36"/>
      <c r="M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8" t="s">
        <v>92</v>
      </c>
      <c r="F21" s="36"/>
      <c r="G21" s="36"/>
      <c r="H21" s="36"/>
      <c r="I21" s="135" t="s">
        <v>27</v>
      </c>
      <c r="J21" s="138" t="s">
        <v>93</v>
      </c>
      <c r="K21" s="36"/>
      <c r="L21" s="36"/>
      <c r="M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5" t="s">
        <v>31</v>
      </c>
      <c r="E23" s="36"/>
      <c r="F23" s="36"/>
      <c r="G23" s="36"/>
      <c r="H23" s="36"/>
      <c r="I23" s="135" t="s">
        <v>26</v>
      </c>
      <c r="J23" s="138" t="s">
        <v>1</v>
      </c>
      <c r="K23" s="36"/>
      <c r="L23" s="36"/>
      <c r="M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8" t="s">
        <v>94</v>
      </c>
      <c r="F24" s="36"/>
      <c r="G24" s="36"/>
      <c r="H24" s="36"/>
      <c r="I24" s="135" t="s">
        <v>27</v>
      </c>
      <c r="J24" s="138" t="s">
        <v>1</v>
      </c>
      <c r="K24" s="36"/>
      <c r="L24" s="36"/>
      <c r="M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5" t="s">
        <v>33</v>
      </c>
      <c r="E26" s="36"/>
      <c r="F26" s="36"/>
      <c r="G26" s="36"/>
      <c r="H26" s="36"/>
      <c r="I26" s="36"/>
      <c r="J26" s="36"/>
      <c r="K26" s="36"/>
      <c r="L26" s="36"/>
      <c r="M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0"/>
      <c r="M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4"/>
      <c r="E29" s="144"/>
      <c r="F29" s="144"/>
      <c r="G29" s="144"/>
      <c r="H29" s="144"/>
      <c r="I29" s="144"/>
      <c r="J29" s="144"/>
      <c r="K29" s="144"/>
      <c r="L29" s="144"/>
      <c r="M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>
      <c r="A30" s="36"/>
      <c r="B30" s="42"/>
      <c r="C30" s="36"/>
      <c r="D30" s="36"/>
      <c r="E30" s="135" t="s">
        <v>95</v>
      </c>
      <c r="F30" s="36"/>
      <c r="G30" s="36"/>
      <c r="H30" s="36"/>
      <c r="I30" s="36"/>
      <c r="J30" s="36"/>
      <c r="K30" s="145">
        <f>I96</f>
        <v>0</v>
      </c>
      <c r="L30" s="36"/>
      <c r="M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>
      <c r="A31" s="36"/>
      <c r="B31" s="42"/>
      <c r="C31" s="36"/>
      <c r="D31" s="36"/>
      <c r="E31" s="135" t="s">
        <v>96</v>
      </c>
      <c r="F31" s="36"/>
      <c r="G31" s="36"/>
      <c r="H31" s="36"/>
      <c r="I31" s="36"/>
      <c r="J31" s="36"/>
      <c r="K31" s="145">
        <f>J96</f>
        <v>0</v>
      </c>
      <c r="L31" s="36"/>
      <c r="M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46" t="s">
        <v>34</v>
      </c>
      <c r="E32" s="36"/>
      <c r="F32" s="36"/>
      <c r="G32" s="36"/>
      <c r="H32" s="36"/>
      <c r="I32" s="36"/>
      <c r="J32" s="36"/>
      <c r="K32" s="147">
        <f>ROUND(K121, 2)</f>
        <v>0</v>
      </c>
      <c r="L32" s="36"/>
      <c r="M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4"/>
      <c r="E33" s="144"/>
      <c r="F33" s="144"/>
      <c r="G33" s="144"/>
      <c r="H33" s="144"/>
      <c r="I33" s="144"/>
      <c r="J33" s="144"/>
      <c r="K33" s="144"/>
      <c r="L33" s="144"/>
      <c r="M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48" t="s">
        <v>36</v>
      </c>
      <c r="G34" s="36"/>
      <c r="H34" s="36"/>
      <c r="I34" s="148" t="s">
        <v>35</v>
      </c>
      <c r="J34" s="36"/>
      <c r="K34" s="148" t="s">
        <v>37</v>
      </c>
      <c r="L34" s="36"/>
      <c r="M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49" t="s">
        <v>38</v>
      </c>
      <c r="E35" s="135" t="s">
        <v>39</v>
      </c>
      <c r="F35" s="145">
        <f>ROUND((SUM(BE121:BE135)),  2)</f>
        <v>0</v>
      </c>
      <c r="G35" s="36"/>
      <c r="H35" s="36"/>
      <c r="I35" s="150">
        <v>0.20999999999999999</v>
      </c>
      <c r="J35" s="36"/>
      <c r="K35" s="145">
        <f>ROUND(((SUM(BE121:BE135))*I35),  2)</f>
        <v>0</v>
      </c>
      <c r="L35" s="36"/>
      <c r="M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35" t="s">
        <v>40</v>
      </c>
      <c r="F36" s="145">
        <f>ROUND((SUM(BF121:BF135)),  2)</f>
        <v>0</v>
      </c>
      <c r="G36" s="36"/>
      <c r="H36" s="36"/>
      <c r="I36" s="150">
        <v>0.14999999999999999</v>
      </c>
      <c r="J36" s="36"/>
      <c r="K36" s="145">
        <f>ROUND(((SUM(BF121:BF135))*I36),  2)</f>
        <v>0</v>
      </c>
      <c r="L36" s="36"/>
      <c r="M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5" t="s">
        <v>41</v>
      </c>
      <c r="F37" s="145">
        <f>ROUND((SUM(BG121:BG135)),  2)</f>
        <v>0</v>
      </c>
      <c r="G37" s="36"/>
      <c r="H37" s="36"/>
      <c r="I37" s="150">
        <v>0.20999999999999999</v>
      </c>
      <c r="J37" s="36"/>
      <c r="K37" s="145">
        <f>0</f>
        <v>0</v>
      </c>
      <c r="L37" s="36"/>
      <c r="M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35" t="s">
        <v>42</v>
      </c>
      <c r="F38" s="145">
        <f>ROUND((SUM(BH121:BH135)),  2)</f>
        <v>0</v>
      </c>
      <c r="G38" s="36"/>
      <c r="H38" s="36"/>
      <c r="I38" s="150">
        <v>0.14999999999999999</v>
      </c>
      <c r="J38" s="36"/>
      <c r="K38" s="145">
        <f>0</f>
        <v>0</v>
      </c>
      <c r="L38" s="36"/>
      <c r="M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35" t="s">
        <v>43</v>
      </c>
      <c r="F39" s="145">
        <f>ROUND((SUM(BI121:BI135)),  2)</f>
        <v>0</v>
      </c>
      <c r="G39" s="36"/>
      <c r="H39" s="36"/>
      <c r="I39" s="150">
        <v>0</v>
      </c>
      <c r="J39" s="36"/>
      <c r="K39" s="145">
        <f>0</f>
        <v>0</v>
      </c>
      <c r="L39" s="36"/>
      <c r="M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1"/>
      <c r="D41" s="152" t="s">
        <v>44</v>
      </c>
      <c r="E41" s="153"/>
      <c r="F41" s="153"/>
      <c r="G41" s="154" t="s">
        <v>45</v>
      </c>
      <c r="H41" s="155" t="s">
        <v>46</v>
      </c>
      <c r="I41" s="153"/>
      <c r="J41" s="153"/>
      <c r="K41" s="156">
        <f>SUM(K32:K39)</f>
        <v>0</v>
      </c>
      <c r="L41" s="157"/>
      <c r="M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M43" s="18"/>
    </row>
    <row r="44" s="1" customFormat="1" ht="14.4" customHeight="1">
      <c r="B44" s="18"/>
      <c r="M44" s="18"/>
    </row>
    <row r="45" s="1" customFormat="1" ht="14.4" customHeight="1">
      <c r="B45" s="18"/>
      <c r="M45" s="18"/>
    </row>
    <row r="46" s="1" customFormat="1" ht="14.4" customHeight="1">
      <c r="B46" s="18"/>
      <c r="M46" s="18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61"/>
      <c r="D50" s="158" t="s">
        <v>47</v>
      </c>
      <c r="E50" s="159"/>
      <c r="F50" s="159"/>
      <c r="G50" s="158" t="s">
        <v>48</v>
      </c>
      <c r="H50" s="159"/>
      <c r="I50" s="159"/>
      <c r="J50" s="159"/>
      <c r="K50" s="159"/>
      <c r="L50" s="159"/>
      <c r="M50" s="61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36"/>
      <c r="B61" s="42"/>
      <c r="C61" s="36"/>
      <c r="D61" s="160" t="s">
        <v>49</v>
      </c>
      <c r="E61" s="161"/>
      <c r="F61" s="162" t="s">
        <v>50</v>
      </c>
      <c r="G61" s="160" t="s">
        <v>49</v>
      </c>
      <c r="H61" s="161"/>
      <c r="I61" s="161"/>
      <c r="J61" s="163" t="s">
        <v>50</v>
      </c>
      <c r="K61" s="161"/>
      <c r="L61" s="161"/>
      <c r="M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36"/>
      <c r="B65" s="42"/>
      <c r="C65" s="36"/>
      <c r="D65" s="158" t="s">
        <v>51</v>
      </c>
      <c r="E65" s="164"/>
      <c r="F65" s="164"/>
      <c r="G65" s="158" t="s">
        <v>52</v>
      </c>
      <c r="H65" s="164"/>
      <c r="I65" s="164"/>
      <c r="J65" s="164"/>
      <c r="K65" s="164"/>
      <c r="L65" s="164"/>
      <c r="M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36"/>
      <c r="B76" s="42"/>
      <c r="C76" s="36"/>
      <c r="D76" s="160" t="s">
        <v>49</v>
      </c>
      <c r="E76" s="161"/>
      <c r="F76" s="162" t="s">
        <v>50</v>
      </c>
      <c r="G76" s="160" t="s">
        <v>49</v>
      </c>
      <c r="H76" s="161"/>
      <c r="I76" s="161"/>
      <c r="J76" s="163" t="s">
        <v>50</v>
      </c>
      <c r="K76" s="161"/>
      <c r="L76" s="161"/>
      <c r="M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166"/>
      <c r="M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168"/>
      <c r="M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97</v>
      </c>
      <c r="D82" s="38"/>
      <c r="E82" s="38"/>
      <c r="F82" s="38"/>
      <c r="G82" s="38"/>
      <c r="H82" s="38"/>
      <c r="I82" s="38"/>
      <c r="J82" s="38"/>
      <c r="K82" s="38"/>
      <c r="L82" s="38"/>
      <c r="M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17</v>
      </c>
      <c r="D84" s="38"/>
      <c r="E84" s="38"/>
      <c r="F84" s="38"/>
      <c r="G84" s="38"/>
      <c r="H84" s="38"/>
      <c r="I84" s="38"/>
      <c r="J84" s="38"/>
      <c r="K84" s="38"/>
      <c r="L84" s="38"/>
      <c r="M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69" t="str">
        <f>E7</f>
        <v>Rekonstrukce školní jídelny Jablunkov</v>
      </c>
      <c r="F85" s="30"/>
      <c r="G85" s="30"/>
      <c r="H85" s="30"/>
      <c r="I85" s="38"/>
      <c r="J85" s="38"/>
      <c r="K85" s="38"/>
      <c r="L85" s="38"/>
      <c r="M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88</v>
      </c>
      <c r="D86" s="38"/>
      <c r="E86" s="38"/>
      <c r="F86" s="38"/>
      <c r="G86" s="38"/>
      <c r="H86" s="38"/>
      <c r="I86" s="38"/>
      <c r="J86" s="38"/>
      <c r="K86" s="38"/>
      <c r="L86" s="38"/>
      <c r="M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SO01.03 - Ocelové konstrukce</v>
      </c>
      <c r="F87" s="38"/>
      <c r="G87" s="38"/>
      <c r="H87" s="38"/>
      <c r="I87" s="38"/>
      <c r="J87" s="38"/>
      <c r="K87" s="38"/>
      <c r="L87" s="38"/>
      <c r="M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21</v>
      </c>
      <c r="D89" s="38"/>
      <c r="E89" s="38"/>
      <c r="F89" s="25" t="str">
        <f>F12</f>
        <v xml:space="preserve"> </v>
      </c>
      <c r="G89" s="38"/>
      <c r="H89" s="38"/>
      <c r="I89" s="30" t="s">
        <v>23</v>
      </c>
      <c r="J89" s="77" t="str">
        <f>IF(J12="","",J12)</f>
        <v>10. 5. 2021</v>
      </c>
      <c r="K89" s="38"/>
      <c r="L89" s="38"/>
      <c r="M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25.65" customHeight="1">
      <c r="A91" s="36"/>
      <c r="B91" s="37"/>
      <c r="C91" s="30" t="s">
        <v>25</v>
      </c>
      <c r="D91" s="38"/>
      <c r="E91" s="38"/>
      <c r="F91" s="25" t="str">
        <f>E15</f>
        <v>Město Jablunkov</v>
      </c>
      <c r="G91" s="38"/>
      <c r="H91" s="38"/>
      <c r="I91" s="30" t="s">
        <v>30</v>
      </c>
      <c r="J91" s="34" t="str">
        <f>E21</f>
        <v>Třinecká projekce, a. s.</v>
      </c>
      <c r="K91" s="38"/>
      <c r="L91" s="38"/>
      <c r="M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>Radek Kultán</v>
      </c>
      <c r="K92" s="38"/>
      <c r="L92" s="38"/>
      <c r="M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0" t="s">
        <v>98</v>
      </c>
      <c r="D94" s="171"/>
      <c r="E94" s="171"/>
      <c r="F94" s="171"/>
      <c r="G94" s="171"/>
      <c r="H94" s="171"/>
      <c r="I94" s="172" t="s">
        <v>99</v>
      </c>
      <c r="J94" s="172" t="s">
        <v>100</v>
      </c>
      <c r="K94" s="172" t="s">
        <v>101</v>
      </c>
      <c r="L94" s="171"/>
      <c r="M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3" t="s">
        <v>102</v>
      </c>
      <c r="D96" s="38"/>
      <c r="E96" s="38"/>
      <c r="F96" s="38"/>
      <c r="G96" s="38"/>
      <c r="H96" s="38"/>
      <c r="I96" s="108">
        <f>Q121</f>
        <v>0</v>
      </c>
      <c r="J96" s="108">
        <f>R121</f>
        <v>0</v>
      </c>
      <c r="K96" s="108">
        <f>K121</f>
        <v>0</v>
      </c>
      <c r="L96" s="38"/>
      <c r="M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103</v>
      </c>
    </row>
    <row r="97" s="9" customFormat="1" ht="24.96" customHeight="1">
      <c r="A97" s="9"/>
      <c r="B97" s="174"/>
      <c r="C97" s="175"/>
      <c r="D97" s="176" t="s">
        <v>104</v>
      </c>
      <c r="E97" s="177"/>
      <c r="F97" s="177"/>
      <c r="G97" s="177"/>
      <c r="H97" s="177"/>
      <c r="I97" s="178">
        <f>Q122</f>
        <v>0</v>
      </c>
      <c r="J97" s="178">
        <f>R122</f>
        <v>0</v>
      </c>
      <c r="K97" s="178">
        <f>K122</f>
        <v>0</v>
      </c>
      <c r="L97" s="175"/>
      <c r="M97" s="17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0"/>
      <c r="C98" s="181"/>
      <c r="D98" s="182" t="s">
        <v>105</v>
      </c>
      <c r="E98" s="183"/>
      <c r="F98" s="183"/>
      <c r="G98" s="183"/>
      <c r="H98" s="183"/>
      <c r="I98" s="184">
        <f>Q125</f>
        <v>0</v>
      </c>
      <c r="J98" s="184">
        <f>R125</f>
        <v>0</v>
      </c>
      <c r="K98" s="184">
        <f>K125</f>
        <v>0</v>
      </c>
      <c r="L98" s="181"/>
      <c r="M98" s="18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0"/>
      <c r="C99" s="181"/>
      <c r="D99" s="182" t="s">
        <v>106</v>
      </c>
      <c r="E99" s="183"/>
      <c r="F99" s="183"/>
      <c r="G99" s="183"/>
      <c r="H99" s="183"/>
      <c r="I99" s="184">
        <f>Q129</f>
        <v>0</v>
      </c>
      <c r="J99" s="184">
        <f>R129</f>
        <v>0</v>
      </c>
      <c r="K99" s="184">
        <f>K129</f>
        <v>0</v>
      </c>
      <c r="L99" s="181"/>
      <c r="M99" s="18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4"/>
      <c r="C100" s="175"/>
      <c r="D100" s="176" t="s">
        <v>107</v>
      </c>
      <c r="E100" s="177"/>
      <c r="F100" s="177"/>
      <c r="G100" s="177"/>
      <c r="H100" s="177"/>
      <c r="I100" s="178">
        <f>Q131</f>
        <v>0</v>
      </c>
      <c r="J100" s="178">
        <f>R131</f>
        <v>0</v>
      </c>
      <c r="K100" s="178">
        <f>K131</f>
        <v>0</v>
      </c>
      <c r="L100" s="175"/>
      <c r="M100" s="17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0"/>
      <c r="C101" s="181"/>
      <c r="D101" s="182" t="s">
        <v>108</v>
      </c>
      <c r="E101" s="183"/>
      <c r="F101" s="183"/>
      <c r="G101" s="183"/>
      <c r="H101" s="183"/>
      <c r="I101" s="184">
        <f>Q132</f>
        <v>0</v>
      </c>
      <c r="J101" s="184">
        <f>R132</f>
        <v>0</v>
      </c>
      <c r="K101" s="184">
        <f>K132</f>
        <v>0</v>
      </c>
      <c r="L101" s="181"/>
      <c r="M101" s="18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6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M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65"/>
      <c r="M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="2" customFormat="1" ht="6.96" customHeight="1">
      <c r="A107" s="36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4.96" customHeight="1">
      <c r="A108" s="36"/>
      <c r="B108" s="37"/>
      <c r="C108" s="21" t="s">
        <v>109</v>
      </c>
      <c r="D108" s="38"/>
      <c r="E108" s="38"/>
      <c r="F108" s="38"/>
      <c r="G108" s="38"/>
      <c r="H108" s="38"/>
      <c r="I108" s="38"/>
      <c r="J108" s="38"/>
      <c r="K108" s="38"/>
      <c r="L108" s="38"/>
      <c r="M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17</v>
      </c>
      <c r="D110" s="38"/>
      <c r="E110" s="38"/>
      <c r="F110" s="38"/>
      <c r="G110" s="38"/>
      <c r="H110" s="38"/>
      <c r="I110" s="38"/>
      <c r="J110" s="38"/>
      <c r="K110" s="38"/>
      <c r="L110" s="38"/>
      <c r="M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8"/>
      <c r="D111" s="38"/>
      <c r="E111" s="169" t="str">
        <f>E7</f>
        <v>Rekonstrukce školní jídelny Jablunkov</v>
      </c>
      <c r="F111" s="30"/>
      <c r="G111" s="30"/>
      <c r="H111" s="30"/>
      <c r="I111" s="38"/>
      <c r="J111" s="38"/>
      <c r="K111" s="38"/>
      <c r="L111" s="38"/>
      <c r="M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88</v>
      </c>
      <c r="D112" s="38"/>
      <c r="E112" s="38"/>
      <c r="F112" s="38"/>
      <c r="G112" s="38"/>
      <c r="H112" s="38"/>
      <c r="I112" s="38"/>
      <c r="J112" s="38"/>
      <c r="K112" s="38"/>
      <c r="L112" s="38"/>
      <c r="M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74" t="str">
        <f>E9</f>
        <v>SO01.03 - Ocelové konstrukce</v>
      </c>
      <c r="F113" s="38"/>
      <c r="G113" s="38"/>
      <c r="H113" s="38"/>
      <c r="I113" s="38"/>
      <c r="J113" s="38"/>
      <c r="K113" s="38"/>
      <c r="L113" s="38"/>
      <c r="M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21</v>
      </c>
      <c r="D115" s="38"/>
      <c r="E115" s="38"/>
      <c r="F115" s="25" t="str">
        <f>F12</f>
        <v xml:space="preserve"> </v>
      </c>
      <c r="G115" s="38"/>
      <c r="H115" s="38"/>
      <c r="I115" s="30" t="s">
        <v>23</v>
      </c>
      <c r="J115" s="77" t="str">
        <f>IF(J12="","",J12)</f>
        <v>10. 5. 2021</v>
      </c>
      <c r="K115" s="38"/>
      <c r="L115" s="38"/>
      <c r="M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38"/>
      <c r="M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25.65" customHeight="1">
      <c r="A117" s="36"/>
      <c r="B117" s="37"/>
      <c r="C117" s="30" t="s">
        <v>25</v>
      </c>
      <c r="D117" s="38"/>
      <c r="E117" s="38"/>
      <c r="F117" s="25" t="str">
        <f>E15</f>
        <v>Město Jablunkov</v>
      </c>
      <c r="G117" s="38"/>
      <c r="H117" s="38"/>
      <c r="I117" s="30" t="s">
        <v>30</v>
      </c>
      <c r="J117" s="34" t="str">
        <f>E21</f>
        <v>Třinecká projekce, a. s.</v>
      </c>
      <c r="K117" s="38"/>
      <c r="L117" s="38"/>
      <c r="M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28</v>
      </c>
      <c r="D118" s="38"/>
      <c r="E118" s="38"/>
      <c r="F118" s="25" t="str">
        <f>IF(E18="","",E18)</f>
        <v>Vyplň údaj</v>
      </c>
      <c r="G118" s="38"/>
      <c r="H118" s="38"/>
      <c r="I118" s="30" t="s">
        <v>31</v>
      </c>
      <c r="J118" s="34" t="str">
        <f>E24</f>
        <v>Radek Kultán</v>
      </c>
      <c r="K118" s="38"/>
      <c r="L118" s="38"/>
      <c r="M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38"/>
      <c r="M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1" customFormat="1" ht="29.28" customHeight="1">
      <c r="A120" s="186"/>
      <c r="B120" s="187"/>
      <c r="C120" s="188" t="s">
        <v>110</v>
      </c>
      <c r="D120" s="189" t="s">
        <v>59</v>
      </c>
      <c r="E120" s="189" t="s">
        <v>55</v>
      </c>
      <c r="F120" s="189" t="s">
        <v>56</v>
      </c>
      <c r="G120" s="189" t="s">
        <v>111</v>
      </c>
      <c r="H120" s="189" t="s">
        <v>112</v>
      </c>
      <c r="I120" s="189" t="s">
        <v>113</v>
      </c>
      <c r="J120" s="189" t="s">
        <v>114</v>
      </c>
      <c r="K120" s="190" t="s">
        <v>101</v>
      </c>
      <c r="L120" s="191" t="s">
        <v>115</v>
      </c>
      <c r="M120" s="192"/>
      <c r="N120" s="98" t="s">
        <v>1</v>
      </c>
      <c r="O120" s="99" t="s">
        <v>38</v>
      </c>
      <c r="P120" s="99" t="s">
        <v>116</v>
      </c>
      <c r="Q120" s="99" t="s">
        <v>117</v>
      </c>
      <c r="R120" s="99" t="s">
        <v>118</v>
      </c>
      <c r="S120" s="99" t="s">
        <v>119</v>
      </c>
      <c r="T120" s="99" t="s">
        <v>120</v>
      </c>
      <c r="U120" s="99" t="s">
        <v>121</v>
      </c>
      <c r="V120" s="99" t="s">
        <v>122</v>
      </c>
      <c r="W120" s="99" t="s">
        <v>123</v>
      </c>
      <c r="X120" s="100" t="s">
        <v>124</v>
      </c>
      <c r="Y120" s="186"/>
      <c r="Z120" s="186"/>
      <c r="AA120" s="186"/>
      <c r="AB120" s="186"/>
      <c r="AC120" s="186"/>
      <c r="AD120" s="186"/>
      <c r="AE120" s="186"/>
    </row>
    <row r="121" s="2" customFormat="1" ht="22.8" customHeight="1">
      <c r="A121" s="36"/>
      <c r="B121" s="37"/>
      <c r="C121" s="105" t="s">
        <v>125</v>
      </c>
      <c r="D121" s="38"/>
      <c r="E121" s="38"/>
      <c r="F121" s="38"/>
      <c r="G121" s="38"/>
      <c r="H121" s="38"/>
      <c r="I121" s="38"/>
      <c r="J121" s="38"/>
      <c r="K121" s="193">
        <f>BK121</f>
        <v>0</v>
      </c>
      <c r="L121" s="38"/>
      <c r="M121" s="42"/>
      <c r="N121" s="101"/>
      <c r="O121" s="194"/>
      <c r="P121" s="102"/>
      <c r="Q121" s="195">
        <f>Q122+Q131</f>
        <v>0</v>
      </c>
      <c r="R121" s="195">
        <f>R122+R131</f>
        <v>0</v>
      </c>
      <c r="S121" s="102"/>
      <c r="T121" s="196">
        <f>T122+T131</f>
        <v>0</v>
      </c>
      <c r="U121" s="102"/>
      <c r="V121" s="196">
        <f>V122+V131</f>
        <v>75.713369999999998</v>
      </c>
      <c r="W121" s="102"/>
      <c r="X121" s="197">
        <f>X122+X131</f>
        <v>0</v>
      </c>
      <c r="Y121" s="36"/>
      <c r="Z121" s="36"/>
      <c r="AA121" s="36"/>
      <c r="AB121" s="36"/>
      <c r="AC121" s="36"/>
      <c r="AD121" s="36"/>
      <c r="AE121" s="36"/>
      <c r="AT121" s="15" t="s">
        <v>75</v>
      </c>
      <c r="AU121" s="15" t="s">
        <v>103</v>
      </c>
      <c r="BK121" s="198">
        <f>BK122+BK131</f>
        <v>0</v>
      </c>
    </row>
    <row r="122" s="12" customFormat="1" ht="25.92" customHeight="1">
      <c r="A122" s="12"/>
      <c r="B122" s="199"/>
      <c r="C122" s="200"/>
      <c r="D122" s="201" t="s">
        <v>75</v>
      </c>
      <c r="E122" s="202" t="s">
        <v>126</v>
      </c>
      <c r="F122" s="202" t="s">
        <v>127</v>
      </c>
      <c r="G122" s="200"/>
      <c r="H122" s="200"/>
      <c r="I122" s="203"/>
      <c r="J122" s="203"/>
      <c r="K122" s="204">
        <f>BK122</f>
        <v>0</v>
      </c>
      <c r="L122" s="200"/>
      <c r="M122" s="205"/>
      <c r="N122" s="206"/>
      <c r="O122" s="207"/>
      <c r="P122" s="207"/>
      <c r="Q122" s="208">
        <f>Q123+Q124+Q125+Q129</f>
        <v>0</v>
      </c>
      <c r="R122" s="208">
        <f>R123+R124+R125+R129</f>
        <v>0</v>
      </c>
      <c r="S122" s="207"/>
      <c r="T122" s="209">
        <f>T123+T124+T125+T129</f>
        <v>0</v>
      </c>
      <c r="U122" s="207"/>
      <c r="V122" s="209">
        <f>V123+V124+V125+V129</f>
        <v>72.677999999999997</v>
      </c>
      <c r="W122" s="207"/>
      <c r="X122" s="210">
        <f>X123+X124+X125+X129</f>
        <v>0</v>
      </c>
      <c r="Y122" s="12"/>
      <c r="Z122" s="12"/>
      <c r="AA122" s="12"/>
      <c r="AB122" s="12"/>
      <c r="AC122" s="12"/>
      <c r="AD122" s="12"/>
      <c r="AE122" s="12"/>
      <c r="AR122" s="211" t="s">
        <v>84</v>
      </c>
      <c r="AT122" s="212" t="s">
        <v>75</v>
      </c>
      <c r="AU122" s="212" t="s">
        <v>76</v>
      </c>
      <c r="AY122" s="211" t="s">
        <v>128</v>
      </c>
      <c r="BK122" s="213">
        <f>BK123+BK124+BK125+BK129</f>
        <v>0</v>
      </c>
    </row>
    <row r="123" s="2" customFormat="1" ht="24.15" customHeight="1">
      <c r="A123" s="36"/>
      <c r="B123" s="37"/>
      <c r="C123" s="214" t="s">
        <v>84</v>
      </c>
      <c r="D123" s="214" t="s">
        <v>129</v>
      </c>
      <c r="E123" s="215" t="s">
        <v>130</v>
      </c>
      <c r="F123" s="216" t="s">
        <v>131</v>
      </c>
      <c r="G123" s="217" t="s">
        <v>132</v>
      </c>
      <c r="H123" s="218">
        <v>72.677999999999997</v>
      </c>
      <c r="I123" s="219"/>
      <c r="J123" s="219"/>
      <c r="K123" s="220">
        <f>ROUND(P123*H123,2)</f>
        <v>0</v>
      </c>
      <c r="L123" s="221"/>
      <c r="M123" s="42"/>
      <c r="N123" s="222" t="s">
        <v>1</v>
      </c>
      <c r="O123" s="223" t="s">
        <v>39</v>
      </c>
      <c r="P123" s="224">
        <f>I123+J123</f>
        <v>0</v>
      </c>
      <c r="Q123" s="224">
        <f>ROUND(I123*H123,2)</f>
        <v>0</v>
      </c>
      <c r="R123" s="224">
        <f>ROUND(J123*H123,2)</f>
        <v>0</v>
      </c>
      <c r="S123" s="89"/>
      <c r="T123" s="225">
        <f>S123*H123</f>
        <v>0</v>
      </c>
      <c r="U123" s="225">
        <v>0</v>
      </c>
      <c r="V123" s="225">
        <f>U123*H123</f>
        <v>0</v>
      </c>
      <c r="W123" s="225">
        <v>0</v>
      </c>
      <c r="X123" s="226">
        <f>W123*H123</f>
        <v>0</v>
      </c>
      <c r="Y123" s="36"/>
      <c r="Z123" s="36"/>
      <c r="AA123" s="36"/>
      <c r="AB123" s="36"/>
      <c r="AC123" s="36"/>
      <c r="AD123" s="36"/>
      <c r="AE123" s="36"/>
      <c r="AR123" s="227" t="s">
        <v>133</v>
      </c>
      <c r="AT123" s="227" t="s">
        <v>129</v>
      </c>
      <c r="AU123" s="227" t="s">
        <v>84</v>
      </c>
      <c r="AY123" s="15" t="s">
        <v>128</v>
      </c>
      <c r="BE123" s="228">
        <f>IF(O123="základní",K123,0)</f>
        <v>0</v>
      </c>
      <c r="BF123" s="228">
        <f>IF(O123="snížená",K123,0)</f>
        <v>0</v>
      </c>
      <c r="BG123" s="228">
        <f>IF(O123="zákl. přenesená",K123,0)</f>
        <v>0</v>
      </c>
      <c r="BH123" s="228">
        <f>IF(O123="sníž. přenesená",K123,0)</f>
        <v>0</v>
      </c>
      <c r="BI123" s="228">
        <f>IF(O123="nulová",K123,0)</f>
        <v>0</v>
      </c>
      <c r="BJ123" s="15" t="s">
        <v>84</v>
      </c>
      <c r="BK123" s="228">
        <f>ROUND(P123*H123,2)</f>
        <v>0</v>
      </c>
      <c r="BL123" s="15" t="s">
        <v>133</v>
      </c>
      <c r="BM123" s="227" t="s">
        <v>134</v>
      </c>
    </row>
    <row r="124" s="2" customFormat="1" ht="14.4" customHeight="1">
      <c r="A124" s="36"/>
      <c r="B124" s="37"/>
      <c r="C124" s="229" t="s">
        <v>86</v>
      </c>
      <c r="D124" s="229" t="s">
        <v>135</v>
      </c>
      <c r="E124" s="230" t="s">
        <v>136</v>
      </c>
      <c r="F124" s="231" t="s">
        <v>137</v>
      </c>
      <c r="G124" s="232" t="s">
        <v>132</v>
      </c>
      <c r="H124" s="233">
        <v>72.677999999999997</v>
      </c>
      <c r="I124" s="234"/>
      <c r="J124" s="235"/>
      <c r="K124" s="236">
        <f>ROUND(P124*H124,2)</f>
        <v>0</v>
      </c>
      <c r="L124" s="235"/>
      <c r="M124" s="237"/>
      <c r="N124" s="238" t="s">
        <v>1</v>
      </c>
      <c r="O124" s="223" t="s">
        <v>39</v>
      </c>
      <c r="P124" s="224">
        <f>I124+J124</f>
        <v>0</v>
      </c>
      <c r="Q124" s="224">
        <f>ROUND(I124*H124,2)</f>
        <v>0</v>
      </c>
      <c r="R124" s="224">
        <f>ROUND(J124*H124,2)</f>
        <v>0</v>
      </c>
      <c r="S124" s="89"/>
      <c r="T124" s="225">
        <f>S124*H124</f>
        <v>0</v>
      </c>
      <c r="U124" s="225">
        <v>1</v>
      </c>
      <c r="V124" s="225">
        <f>U124*H124</f>
        <v>72.677999999999997</v>
      </c>
      <c r="W124" s="225">
        <v>0</v>
      </c>
      <c r="X124" s="226">
        <f>W124*H124</f>
        <v>0</v>
      </c>
      <c r="Y124" s="36"/>
      <c r="Z124" s="36"/>
      <c r="AA124" s="36"/>
      <c r="AB124" s="36"/>
      <c r="AC124" s="36"/>
      <c r="AD124" s="36"/>
      <c r="AE124" s="36"/>
      <c r="AR124" s="227" t="s">
        <v>138</v>
      </c>
      <c r="AT124" s="227" t="s">
        <v>135</v>
      </c>
      <c r="AU124" s="227" t="s">
        <v>84</v>
      </c>
      <c r="AY124" s="15" t="s">
        <v>128</v>
      </c>
      <c r="BE124" s="228">
        <f>IF(O124="základní",K124,0)</f>
        <v>0</v>
      </c>
      <c r="BF124" s="228">
        <f>IF(O124="snížená",K124,0)</f>
        <v>0</v>
      </c>
      <c r="BG124" s="228">
        <f>IF(O124="zákl. přenesená",K124,0)</f>
        <v>0</v>
      </c>
      <c r="BH124" s="228">
        <f>IF(O124="sníž. přenesená",K124,0)</f>
        <v>0</v>
      </c>
      <c r="BI124" s="228">
        <f>IF(O124="nulová",K124,0)</f>
        <v>0</v>
      </c>
      <c r="BJ124" s="15" t="s">
        <v>84</v>
      </c>
      <c r="BK124" s="228">
        <f>ROUND(P124*H124,2)</f>
        <v>0</v>
      </c>
      <c r="BL124" s="15" t="s">
        <v>133</v>
      </c>
      <c r="BM124" s="227" t="s">
        <v>139</v>
      </c>
    </row>
    <row r="125" s="12" customFormat="1" ht="22.8" customHeight="1">
      <c r="A125" s="12"/>
      <c r="B125" s="199"/>
      <c r="C125" s="200"/>
      <c r="D125" s="201" t="s">
        <v>75</v>
      </c>
      <c r="E125" s="239" t="s">
        <v>133</v>
      </c>
      <c r="F125" s="239" t="s">
        <v>140</v>
      </c>
      <c r="G125" s="200"/>
      <c r="H125" s="200"/>
      <c r="I125" s="203"/>
      <c r="J125" s="203"/>
      <c r="K125" s="240">
        <f>BK125</f>
        <v>0</v>
      </c>
      <c r="L125" s="200"/>
      <c r="M125" s="205"/>
      <c r="N125" s="206"/>
      <c r="O125" s="207"/>
      <c r="P125" s="207"/>
      <c r="Q125" s="208">
        <f>SUM(Q126:Q128)</f>
        <v>0</v>
      </c>
      <c r="R125" s="208">
        <f>SUM(R126:R128)</f>
        <v>0</v>
      </c>
      <c r="S125" s="207"/>
      <c r="T125" s="209">
        <f>SUM(T126:T128)</f>
        <v>0</v>
      </c>
      <c r="U125" s="207"/>
      <c r="V125" s="209">
        <f>SUM(V126:V128)</f>
        <v>0</v>
      </c>
      <c r="W125" s="207"/>
      <c r="X125" s="210">
        <f>SUM(X126:X128)</f>
        <v>0</v>
      </c>
      <c r="Y125" s="12"/>
      <c r="Z125" s="12"/>
      <c r="AA125" s="12"/>
      <c r="AB125" s="12"/>
      <c r="AC125" s="12"/>
      <c r="AD125" s="12"/>
      <c r="AE125" s="12"/>
      <c r="AR125" s="211" t="s">
        <v>84</v>
      </c>
      <c r="AT125" s="212" t="s">
        <v>75</v>
      </c>
      <c r="AU125" s="212" t="s">
        <v>84</v>
      </c>
      <c r="AY125" s="211" t="s">
        <v>128</v>
      </c>
      <c r="BK125" s="213">
        <f>SUM(BK126:BK128)</f>
        <v>0</v>
      </c>
    </row>
    <row r="126" s="2" customFormat="1" ht="24.15" customHeight="1">
      <c r="A126" s="36"/>
      <c r="B126" s="37"/>
      <c r="C126" s="214" t="s">
        <v>141</v>
      </c>
      <c r="D126" s="214" t="s">
        <v>129</v>
      </c>
      <c r="E126" s="215" t="s">
        <v>142</v>
      </c>
      <c r="F126" s="216" t="s">
        <v>143</v>
      </c>
      <c r="G126" s="217" t="s">
        <v>144</v>
      </c>
      <c r="H126" s="218">
        <v>1060</v>
      </c>
      <c r="I126" s="219"/>
      <c r="J126" s="219"/>
      <c r="K126" s="220">
        <f>ROUND(P126*H126,2)</f>
        <v>0</v>
      </c>
      <c r="L126" s="221"/>
      <c r="M126" s="42"/>
      <c r="N126" s="222" t="s">
        <v>1</v>
      </c>
      <c r="O126" s="223" t="s">
        <v>39</v>
      </c>
      <c r="P126" s="224">
        <f>I126+J126</f>
        <v>0</v>
      </c>
      <c r="Q126" s="224">
        <f>ROUND(I126*H126,2)</f>
        <v>0</v>
      </c>
      <c r="R126" s="224">
        <f>ROUND(J126*H126,2)</f>
        <v>0</v>
      </c>
      <c r="S126" s="89"/>
      <c r="T126" s="225">
        <f>S126*H126</f>
        <v>0</v>
      </c>
      <c r="U126" s="225">
        <v>0</v>
      </c>
      <c r="V126" s="225">
        <f>U126*H126</f>
        <v>0</v>
      </c>
      <c r="W126" s="225">
        <v>0</v>
      </c>
      <c r="X126" s="226">
        <f>W126*H126</f>
        <v>0</v>
      </c>
      <c r="Y126" s="36"/>
      <c r="Z126" s="36"/>
      <c r="AA126" s="36"/>
      <c r="AB126" s="36"/>
      <c r="AC126" s="36"/>
      <c r="AD126" s="36"/>
      <c r="AE126" s="36"/>
      <c r="AR126" s="227" t="s">
        <v>133</v>
      </c>
      <c r="AT126" s="227" t="s">
        <v>129</v>
      </c>
      <c r="AU126" s="227" t="s">
        <v>86</v>
      </c>
      <c r="AY126" s="15" t="s">
        <v>128</v>
      </c>
      <c r="BE126" s="228">
        <f>IF(O126="základní",K126,0)</f>
        <v>0</v>
      </c>
      <c r="BF126" s="228">
        <f>IF(O126="snížená",K126,0)</f>
        <v>0</v>
      </c>
      <c r="BG126" s="228">
        <f>IF(O126="zákl. přenesená",K126,0)</f>
        <v>0</v>
      </c>
      <c r="BH126" s="228">
        <f>IF(O126="sníž. přenesená",K126,0)</f>
        <v>0</v>
      </c>
      <c r="BI126" s="228">
        <f>IF(O126="nulová",K126,0)</f>
        <v>0</v>
      </c>
      <c r="BJ126" s="15" t="s">
        <v>84</v>
      </c>
      <c r="BK126" s="228">
        <f>ROUND(P126*H126,2)</f>
        <v>0</v>
      </c>
      <c r="BL126" s="15" t="s">
        <v>133</v>
      </c>
      <c r="BM126" s="227" t="s">
        <v>145</v>
      </c>
    </row>
    <row r="127" s="2" customFormat="1" ht="14.4" customHeight="1">
      <c r="A127" s="36"/>
      <c r="B127" s="37"/>
      <c r="C127" s="229" t="s">
        <v>133</v>
      </c>
      <c r="D127" s="229" t="s">
        <v>135</v>
      </c>
      <c r="E127" s="230" t="s">
        <v>146</v>
      </c>
      <c r="F127" s="231" t="s">
        <v>147</v>
      </c>
      <c r="G127" s="232" t="s">
        <v>144</v>
      </c>
      <c r="H127" s="233">
        <v>1166</v>
      </c>
      <c r="I127" s="234"/>
      <c r="J127" s="235"/>
      <c r="K127" s="236">
        <f>ROUND(P127*H127,2)</f>
        <v>0</v>
      </c>
      <c r="L127" s="235"/>
      <c r="M127" s="237"/>
      <c r="N127" s="238" t="s">
        <v>1</v>
      </c>
      <c r="O127" s="223" t="s">
        <v>39</v>
      </c>
      <c r="P127" s="224">
        <f>I127+J127</f>
        <v>0</v>
      </c>
      <c r="Q127" s="224">
        <f>ROUND(I127*H127,2)</f>
        <v>0</v>
      </c>
      <c r="R127" s="224">
        <f>ROUND(J127*H127,2)</f>
        <v>0</v>
      </c>
      <c r="S127" s="89"/>
      <c r="T127" s="225">
        <f>S127*H127</f>
        <v>0</v>
      </c>
      <c r="U127" s="225">
        <v>0</v>
      </c>
      <c r="V127" s="225">
        <f>U127*H127</f>
        <v>0</v>
      </c>
      <c r="W127" s="225">
        <v>0</v>
      </c>
      <c r="X127" s="226">
        <f>W127*H127</f>
        <v>0</v>
      </c>
      <c r="Y127" s="36"/>
      <c r="Z127" s="36"/>
      <c r="AA127" s="36"/>
      <c r="AB127" s="36"/>
      <c r="AC127" s="36"/>
      <c r="AD127" s="36"/>
      <c r="AE127" s="36"/>
      <c r="AR127" s="227" t="s">
        <v>138</v>
      </c>
      <c r="AT127" s="227" t="s">
        <v>135</v>
      </c>
      <c r="AU127" s="227" t="s">
        <v>86</v>
      </c>
      <c r="AY127" s="15" t="s">
        <v>128</v>
      </c>
      <c r="BE127" s="228">
        <f>IF(O127="základní",K127,0)</f>
        <v>0</v>
      </c>
      <c r="BF127" s="228">
        <f>IF(O127="snížená",K127,0)</f>
        <v>0</v>
      </c>
      <c r="BG127" s="228">
        <f>IF(O127="zákl. přenesená",K127,0)</f>
        <v>0</v>
      </c>
      <c r="BH127" s="228">
        <f>IF(O127="sníž. přenesená",K127,0)</f>
        <v>0</v>
      </c>
      <c r="BI127" s="228">
        <f>IF(O127="nulová",K127,0)</f>
        <v>0</v>
      </c>
      <c r="BJ127" s="15" t="s">
        <v>84</v>
      </c>
      <c r="BK127" s="228">
        <f>ROUND(P127*H127,2)</f>
        <v>0</v>
      </c>
      <c r="BL127" s="15" t="s">
        <v>133</v>
      </c>
      <c r="BM127" s="227" t="s">
        <v>148</v>
      </c>
    </row>
    <row r="128" s="13" customFormat="1">
      <c r="A128" s="13"/>
      <c r="B128" s="241"/>
      <c r="C128" s="242"/>
      <c r="D128" s="243" t="s">
        <v>149</v>
      </c>
      <c r="E128" s="242"/>
      <c r="F128" s="244" t="s">
        <v>150</v>
      </c>
      <c r="G128" s="242"/>
      <c r="H128" s="245">
        <v>1166</v>
      </c>
      <c r="I128" s="246"/>
      <c r="J128" s="246"/>
      <c r="K128" s="242"/>
      <c r="L128" s="242"/>
      <c r="M128" s="247"/>
      <c r="N128" s="248"/>
      <c r="O128" s="249"/>
      <c r="P128" s="249"/>
      <c r="Q128" s="249"/>
      <c r="R128" s="249"/>
      <c r="S128" s="249"/>
      <c r="T128" s="249"/>
      <c r="U128" s="249"/>
      <c r="V128" s="249"/>
      <c r="W128" s="249"/>
      <c r="X128" s="250"/>
      <c r="Y128" s="13"/>
      <c r="Z128" s="13"/>
      <c r="AA128" s="13"/>
      <c r="AB128" s="13"/>
      <c r="AC128" s="13"/>
      <c r="AD128" s="13"/>
      <c r="AE128" s="13"/>
      <c r="AT128" s="251" t="s">
        <v>149</v>
      </c>
      <c r="AU128" s="251" t="s">
        <v>86</v>
      </c>
      <c r="AV128" s="13" t="s">
        <v>86</v>
      </c>
      <c r="AW128" s="13" t="s">
        <v>4</v>
      </c>
      <c r="AX128" s="13" t="s">
        <v>84</v>
      </c>
      <c r="AY128" s="251" t="s">
        <v>128</v>
      </c>
    </row>
    <row r="129" s="12" customFormat="1" ht="22.8" customHeight="1">
      <c r="A129" s="12"/>
      <c r="B129" s="199"/>
      <c r="C129" s="200"/>
      <c r="D129" s="201" t="s">
        <v>75</v>
      </c>
      <c r="E129" s="239" t="s">
        <v>151</v>
      </c>
      <c r="F129" s="239" t="s">
        <v>152</v>
      </c>
      <c r="G129" s="200"/>
      <c r="H129" s="200"/>
      <c r="I129" s="203"/>
      <c r="J129" s="203"/>
      <c r="K129" s="240">
        <f>BK129</f>
        <v>0</v>
      </c>
      <c r="L129" s="200"/>
      <c r="M129" s="205"/>
      <c r="N129" s="206"/>
      <c r="O129" s="207"/>
      <c r="P129" s="207"/>
      <c r="Q129" s="208">
        <f>Q130</f>
        <v>0</v>
      </c>
      <c r="R129" s="208">
        <f>R130</f>
        <v>0</v>
      </c>
      <c r="S129" s="207"/>
      <c r="T129" s="209">
        <f>T130</f>
        <v>0</v>
      </c>
      <c r="U129" s="207"/>
      <c r="V129" s="209">
        <f>V130</f>
        <v>0</v>
      </c>
      <c r="W129" s="207"/>
      <c r="X129" s="210">
        <f>X130</f>
        <v>0</v>
      </c>
      <c r="Y129" s="12"/>
      <c r="Z129" s="12"/>
      <c r="AA129" s="12"/>
      <c r="AB129" s="12"/>
      <c r="AC129" s="12"/>
      <c r="AD129" s="12"/>
      <c r="AE129" s="12"/>
      <c r="AR129" s="211" t="s">
        <v>84</v>
      </c>
      <c r="AT129" s="212" t="s">
        <v>75</v>
      </c>
      <c r="AU129" s="212" t="s">
        <v>84</v>
      </c>
      <c r="AY129" s="211" t="s">
        <v>128</v>
      </c>
      <c r="BK129" s="213">
        <f>BK130</f>
        <v>0</v>
      </c>
    </row>
    <row r="130" s="2" customFormat="1" ht="24.15" customHeight="1">
      <c r="A130" s="36"/>
      <c r="B130" s="37"/>
      <c r="C130" s="214" t="s">
        <v>153</v>
      </c>
      <c r="D130" s="214" t="s">
        <v>129</v>
      </c>
      <c r="E130" s="215" t="s">
        <v>154</v>
      </c>
      <c r="F130" s="216" t="s">
        <v>155</v>
      </c>
      <c r="G130" s="217" t="s">
        <v>132</v>
      </c>
      <c r="H130" s="218">
        <v>72.677999999999997</v>
      </c>
      <c r="I130" s="219"/>
      <c r="J130" s="219"/>
      <c r="K130" s="220">
        <f>ROUND(P130*H130,2)</f>
        <v>0</v>
      </c>
      <c r="L130" s="221"/>
      <c r="M130" s="42"/>
      <c r="N130" s="222" t="s">
        <v>1</v>
      </c>
      <c r="O130" s="223" t="s">
        <v>39</v>
      </c>
      <c r="P130" s="224">
        <f>I130+J130</f>
        <v>0</v>
      </c>
      <c r="Q130" s="224">
        <f>ROUND(I130*H130,2)</f>
        <v>0</v>
      </c>
      <c r="R130" s="224">
        <f>ROUND(J130*H130,2)</f>
        <v>0</v>
      </c>
      <c r="S130" s="89"/>
      <c r="T130" s="225">
        <f>S130*H130</f>
        <v>0</v>
      </c>
      <c r="U130" s="225">
        <v>0</v>
      </c>
      <c r="V130" s="225">
        <f>U130*H130</f>
        <v>0</v>
      </c>
      <c r="W130" s="225">
        <v>0</v>
      </c>
      <c r="X130" s="226">
        <f>W130*H130</f>
        <v>0</v>
      </c>
      <c r="Y130" s="36"/>
      <c r="Z130" s="36"/>
      <c r="AA130" s="36"/>
      <c r="AB130" s="36"/>
      <c r="AC130" s="36"/>
      <c r="AD130" s="36"/>
      <c r="AE130" s="36"/>
      <c r="AR130" s="227" t="s">
        <v>133</v>
      </c>
      <c r="AT130" s="227" t="s">
        <v>129</v>
      </c>
      <c r="AU130" s="227" t="s">
        <v>86</v>
      </c>
      <c r="AY130" s="15" t="s">
        <v>128</v>
      </c>
      <c r="BE130" s="228">
        <f>IF(O130="základní",K130,0)</f>
        <v>0</v>
      </c>
      <c r="BF130" s="228">
        <f>IF(O130="snížená",K130,0)</f>
        <v>0</v>
      </c>
      <c r="BG130" s="228">
        <f>IF(O130="zákl. přenesená",K130,0)</f>
        <v>0</v>
      </c>
      <c r="BH130" s="228">
        <f>IF(O130="sníž. přenesená",K130,0)</f>
        <v>0</v>
      </c>
      <c r="BI130" s="228">
        <f>IF(O130="nulová",K130,0)</f>
        <v>0</v>
      </c>
      <c r="BJ130" s="15" t="s">
        <v>84</v>
      </c>
      <c r="BK130" s="228">
        <f>ROUND(P130*H130,2)</f>
        <v>0</v>
      </c>
      <c r="BL130" s="15" t="s">
        <v>133</v>
      </c>
      <c r="BM130" s="227" t="s">
        <v>156</v>
      </c>
    </row>
    <row r="131" s="12" customFormat="1" ht="25.92" customHeight="1">
      <c r="A131" s="12"/>
      <c r="B131" s="199"/>
      <c r="C131" s="200"/>
      <c r="D131" s="201" t="s">
        <v>75</v>
      </c>
      <c r="E131" s="202" t="s">
        <v>157</v>
      </c>
      <c r="F131" s="202" t="s">
        <v>158</v>
      </c>
      <c r="G131" s="200"/>
      <c r="H131" s="200"/>
      <c r="I131" s="203"/>
      <c r="J131" s="203"/>
      <c r="K131" s="204">
        <f>BK131</f>
        <v>0</v>
      </c>
      <c r="L131" s="200"/>
      <c r="M131" s="205"/>
      <c r="N131" s="206"/>
      <c r="O131" s="207"/>
      <c r="P131" s="207"/>
      <c r="Q131" s="208">
        <f>Q132</f>
        <v>0</v>
      </c>
      <c r="R131" s="208">
        <f>R132</f>
        <v>0</v>
      </c>
      <c r="S131" s="207"/>
      <c r="T131" s="209">
        <f>T132</f>
        <v>0</v>
      </c>
      <c r="U131" s="207"/>
      <c r="V131" s="209">
        <f>V132</f>
        <v>3.0353699999999999</v>
      </c>
      <c r="W131" s="207"/>
      <c r="X131" s="210">
        <f>X132</f>
        <v>0</v>
      </c>
      <c r="Y131" s="12"/>
      <c r="Z131" s="12"/>
      <c r="AA131" s="12"/>
      <c r="AB131" s="12"/>
      <c r="AC131" s="12"/>
      <c r="AD131" s="12"/>
      <c r="AE131" s="12"/>
      <c r="AR131" s="211" t="s">
        <v>86</v>
      </c>
      <c r="AT131" s="212" t="s">
        <v>75</v>
      </c>
      <c r="AU131" s="212" t="s">
        <v>76</v>
      </c>
      <c r="AY131" s="211" t="s">
        <v>128</v>
      </c>
      <c r="BK131" s="213">
        <f>BK132</f>
        <v>0</v>
      </c>
    </row>
    <row r="132" s="12" customFormat="1" ht="22.8" customHeight="1">
      <c r="A132" s="12"/>
      <c r="B132" s="199"/>
      <c r="C132" s="200"/>
      <c r="D132" s="201" t="s">
        <v>75</v>
      </c>
      <c r="E132" s="239" t="s">
        <v>159</v>
      </c>
      <c r="F132" s="239" t="s">
        <v>160</v>
      </c>
      <c r="G132" s="200"/>
      <c r="H132" s="200"/>
      <c r="I132" s="203"/>
      <c r="J132" s="203"/>
      <c r="K132" s="240">
        <f>BK132</f>
        <v>0</v>
      </c>
      <c r="L132" s="200"/>
      <c r="M132" s="205"/>
      <c r="N132" s="206"/>
      <c r="O132" s="207"/>
      <c r="P132" s="207"/>
      <c r="Q132" s="208">
        <f>SUM(Q133:Q135)</f>
        <v>0</v>
      </c>
      <c r="R132" s="208">
        <f>SUM(R133:R135)</f>
        <v>0</v>
      </c>
      <c r="S132" s="207"/>
      <c r="T132" s="209">
        <f>SUM(T133:T135)</f>
        <v>0</v>
      </c>
      <c r="U132" s="207"/>
      <c r="V132" s="209">
        <f>SUM(V133:V135)</f>
        <v>3.0353699999999999</v>
      </c>
      <c r="W132" s="207"/>
      <c r="X132" s="210">
        <f>SUM(X133:X135)</f>
        <v>0</v>
      </c>
      <c r="Y132" s="12"/>
      <c r="Z132" s="12"/>
      <c r="AA132" s="12"/>
      <c r="AB132" s="12"/>
      <c r="AC132" s="12"/>
      <c r="AD132" s="12"/>
      <c r="AE132" s="12"/>
      <c r="AR132" s="211" t="s">
        <v>86</v>
      </c>
      <c r="AT132" s="212" t="s">
        <v>75</v>
      </c>
      <c r="AU132" s="212" t="s">
        <v>84</v>
      </c>
      <c r="AY132" s="211" t="s">
        <v>128</v>
      </c>
      <c r="BK132" s="213">
        <f>SUM(BK133:BK135)</f>
        <v>0</v>
      </c>
    </row>
    <row r="133" s="2" customFormat="1" ht="24.15" customHeight="1">
      <c r="A133" s="36"/>
      <c r="B133" s="37"/>
      <c r="C133" s="214" t="s">
        <v>161</v>
      </c>
      <c r="D133" s="214" t="s">
        <v>129</v>
      </c>
      <c r="E133" s="215" t="s">
        <v>162</v>
      </c>
      <c r="F133" s="216" t="s">
        <v>163</v>
      </c>
      <c r="G133" s="217" t="s">
        <v>144</v>
      </c>
      <c r="H133" s="218">
        <v>1677</v>
      </c>
      <c r="I133" s="219"/>
      <c r="J133" s="219"/>
      <c r="K133" s="220">
        <f>ROUND(P133*H133,2)</f>
        <v>0</v>
      </c>
      <c r="L133" s="221"/>
      <c r="M133" s="42"/>
      <c r="N133" s="222" t="s">
        <v>1</v>
      </c>
      <c r="O133" s="223" t="s">
        <v>39</v>
      </c>
      <c r="P133" s="224">
        <f>I133+J133</f>
        <v>0</v>
      </c>
      <c r="Q133" s="224">
        <f>ROUND(I133*H133,2)</f>
        <v>0</v>
      </c>
      <c r="R133" s="224">
        <f>ROUND(J133*H133,2)</f>
        <v>0</v>
      </c>
      <c r="S133" s="89"/>
      <c r="T133" s="225">
        <f>S133*H133</f>
        <v>0</v>
      </c>
      <c r="U133" s="225">
        <v>0.00093000000000000005</v>
      </c>
      <c r="V133" s="225">
        <f>U133*H133</f>
        <v>1.5596100000000002</v>
      </c>
      <c r="W133" s="225">
        <v>0</v>
      </c>
      <c r="X133" s="226">
        <f>W133*H133</f>
        <v>0</v>
      </c>
      <c r="Y133" s="36"/>
      <c r="Z133" s="36"/>
      <c r="AA133" s="36"/>
      <c r="AB133" s="36"/>
      <c r="AC133" s="36"/>
      <c r="AD133" s="36"/>
      <c r="AE133" s="36"/>
      <c r="AR133" s="227" t="s">
        <v>164</v>
      </c>
      <c r="AT133" s="227" t="s">
        <v>129</v>
      </c>
      <c r="AU133" s="227" t="s">
        <v>86</v>
      </c>
      <c r="AY133" s="15" t="s">
        <v>128</v>
      </c>
      <c r="BE133" s="228">
        <f>IF(O133="základní",K133,0)</f>
        <v>0</v>
      </c>
      <c r="BF133" s="228">
        <f>IF(O133="snížená",K133,0)</f>
        <v>0</v>
      </c>
      <c r="BG133" s="228">
        <f>IF(O133="zákl. přenesená",K133,0)</f>
        <v>0</v>
      </c>
      <c r="BH133" s="228">
        <f>IF(O133="sníž. přenesená",K133,0)</f>
        <v>0</v>
      </c>
      <c r="BI133" s="228">
        <f>IF(O133="nulová",K133,0)</f>
        <v>0</v>
      </c>
      <c r="BJ133" s="15" t="s">
        <v>84</v>
      </c>
      <c r="BK133" s="228">
        <f>ROUND(P133*H133,2)</f>
        <v>0</v>
      </c>
      <c r="BL133" s="15" t="s">
        <v>164</v>
      </c>
      <c r="BM133" s="227" t="s">
        <v>165</v>
      </c>
    </row>
    <row r="134" s="2" customFormat="1" ht="24.15" customHeight="1">
      <c r="A134" s="36"/>
      <c r="B134" s="37"/>
      <c r="C134" s="214" t="s">
        <v>166</v>
      </c>
      <c r="D134" s="214" t="s">
        <v>129</v>
      </c>
      <c r="E134" s="215" t="s">
        <v>167</v>
      </c>
      <c r="F134" s="216" t="s">
        <v>168</v>
      </c>
      <c r="G134" s="217" t="s">
        <v>144</v>
      </c>
      <c r="H134" s="218">
        <v>1677</v>
      </c>
      <c r="I134" s="219"/>
      <c r="J134" s="219"/>
      <c r="K134" s="220">
        <f>ROUND(P134*H134,2)</f>
        <v>0</v>
      </c>
      <c r="L134" s="221"/>
      <c r="M134" s="42"/>
      <c r="N134" s="222" t="s">
        <v>1</v>
      </c>
      <c r="O134" s="223" t="s">
        <v>39</v>
      </c>
      <c r="P134" s="224">
        <f>I134+J134</f>
        <v>0</v>
      </c>
      <c r="Q134" s="224">
        <f>ROUND(I134*H134,2)</f>
        <v>0</v>
      </c>
      <c r="R134" s="224">
        <f>ROUND(J134*H134,2)</f>
        <v>0</v>
      </c>
      <c r="S134" s="89"/>
      <c r="T134" s="225">
        <f>S134*H134</f>
        <v>0</v>
      </c>
      <c r="U134" s="225">
        <v>0.00044999999999999999</v>
      </c>
      <c r="V134" s="225">
        <f>U134*H134</f>
        <v>0.75464999999999993</v>
      </c>
      <c r="W134" s="225">
        <v>0</v>
      </c>
      <c r="X134" s="226">
        <f>W134*H134</f>
        <v>0</v>
      </c>
      <c r="Y134" s="36"/>
      <c r="Z134" s="36"/>
      <c r="AA134" s="36"/>
      <c r="AB134" s="36"/>
      <c r="AC134" s="36"/>
      <c r="AD134" s="36"/>
      <c r="AE134" s="36"/>
      <c r="AR134" s="227" t="s">
        <v>164</v>
      </c>
      <c r="AT134" s="227" t="s">
        <v>129</v>
      </c>
      <c r="AU134" s="227" t="s">
        <v>86</v>
      </c>
      <c r="AY134" s="15" t="s">
        <v>128</v>
      </c>
      <c r="BE134" s="228">
        <f>IF(O134="základní",K134,0)</f>
        <v>0</v>
      </c>
      <c r="BF134" s="228">
        <f>IF(O134="snížená",K134,0)</f>
        <v>0</v>
      </c>
      <c r="BG134" s="228">
        <f>IF(O134="zákl. přenesená",K134,0)</f>
        <v>0</v>
      </c>
      <c r="BH134" s="228">
        <f>IF(O134="sníž. přenesená",K134,0)</f>
        <v>0</v>
      </c>
      <c r="BI134" s="228">
        <f>IF(O134="nulová",K134,0)</f>
        <v>0</v>
      </c>
      <c r="BJ134" s="15" t="s">
        <v>84</v>
      </c>
      <c r="BK134" s="228">
        <f>ROUND(P134*H134,2)</f>
        <v>0</v>
      </c>
      <c r="BL134" s="15" t="s">
        <v>164</v>
      </c>
      <c r="BM134" s="227" t="s">
        <v>169</v>
      </c>
    </row>
    <row r="135" s="2" customFormat="1" ht="24.15" customHeight="1">
      <c r="A135" s="36"/>
      <c r="B135" s="37"/>
      <c r="C135" s="214" t="s">
        <v>138</v>
      </c>
      <c r="D135" s="214" t="s">
        <v>129</v>
      </c>
      <c r="E135" s="215" t="s">
        <v>170</v>
      </c>
      <c r="F135" s="216" t="s">
        <v>171</v>
      </c>
      <c r="G135" s="217" t="s">
        <v>144</v>
      </c>
      <c r="H135" s="218">
        <v>1677</v>
      </c>
      <c r="I135" s="219"/>
      <c r="J135" s="219"/>
      <c r="K135" s="220">
        <f>ROUND(P135*H135,2)</f>
        <v>0</v>
      </c>
      <c r="L135" s="221"/>
      <c r="M135" s="42"/>
      <c r="N135" s="252" t="s">
        <v>1</v>
      </c>
      <c r="O135" s="253" t="s">
        <v>39</v>
      </c>
      <c r="P135" s="254">
        <f>I135+J135</f>
        <v>0</v>
      </c>
      <c r="Q135" s="254">
        <f>ROUND(I135*H135,2)</f>
        <v>0</v>
      </c>
      <c r="R135" s="254">
        <f>ROUND(J135*H135,2)</f>
        <v>0</v>
      </c>
      <c r="S135" s="255"/>
      <c r="T135" s="256">
        <f>S135*H135</f>
        <v>0</v>
      </c>
      <c r="U135" s="256">
        <v>0.00042999999999999999</v>
      </c>
      <c r="V135" s="256">
        <f>U135*H135</f>
        <v>0.72111000000000003</v>
      </c>
      <c r="W135" s="256">
        <v>0</v>
      </c>
      <c r="X135" s="257">
        <f>W135*H135</f>
        <v>0</v>
      </c>
      <c r="Y135" s="36"/>
      <c r="Z135" s="36"/>
      <c r="AA135" s="36"/>
      <c r="AB135" s="36"/>
      <c r="AC135" s="36"/>
      <c r="AD135" s="36"/>
      <c r="AE135" s="36"/>
      <c r="AR135" s="227" t="s">
        <v>164</v>
      </c>
      <c r="AT135" s="227" t="s">
        <v>129</v>
      </c>
      <c r="AU135" s="227" t="s">
        <v>86</v>
      </c>
      <c r="AY135" s="15" t="s">
        <v>128</v>
      </c>
      <c r="BE135" s="228">
        <f>IF(O135="základní",K135,0)</f>
        <v>0</v>
      </c>
      <c r="BF135" s="228">
        <f>IF(O135="snížená",K135,0)</f>
        <v>0</v>
      </c>
      <c r="BG135" s="228">
        <f>IF(O135="zákl. přenesená",K135,0)</f>
        <v>0</v>
      </c>
      <c r="BH135" s="228">
        <f>IF(O135="sníž. přenesená",K135,0)</f>
        <v>0</v>
      </c>
      <c r="BI135" s="228">
        <f>IF(O135="nulová",K135,0)</f>
        <v>0</v>
      </c>
      <c r="BJ135" s="15" t="s">
        <v>84</v>
      </c>
      <c r="BK135" s="228">
        <f>ROUND(P135*H135,2)</f>
        <v>0</v>
      </c>
      <c r="BL135" s="15" t="s">
        <v>164</v>
      </c>
      <c r="BM135" s="227" t="s">
        <v>172</v>
      </c>
    </row>
    <row r="136" s="2" customFormat="1" ht="6.96" customHeight="1">
      <c r="A136" s="36"/>
      <c r="B136" s="64"/>
      <c r="C136" s="65"/>
      <c r="D136" s="65"/>
      <c r="E136" s="65"/>
      <c r="F136" s="65"/>
      <c r="G136" s="65"/>
      <c r="H136" s="65"/>
      <c r="I136" s="65"/>
      <c r="J136" s="65"/>
      <c r="K136" s="65"/>
      <c r="L136" s="65"/>
      <c r="M136" s="42"/>
      <c r="N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</row>
  </sheetData>
  <sheetProtection sheet="1" autoFilter="0" formatColumns="0" formatRows="0" objects="1" scenarios="1" spinCount="100000" saltValue="JIl2WzPIvtxIERCoFzJIWUqS2DgewDiR+lb5ln6LI/hxl2jKCFlAh/GwSYHXNC9wWs9NK8bxIGyjN95KzugeEA==" hashValue="nYC52LV2Mgoax4G77RQ2EgyzjD0GeZh3HzXzJrc9YgxsmvJqQkMH5WatRbWy2rItHkzoKFfJqsRUkIVv2p62fg==" algorithmName="SHA-512" password="CC35"/>
  <autoFilter ref="C120:L13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Kultán Radek</dc:creator>
  <cp:lastModifiedBy>Kultán Radek</cp:lastModifiedBy>
  <dcterms:created xsi:type="dcterms:W3CDTF">2021-06-22T12:12:09Z</dcterms:created>
  <dcterms:modified xsi:type="dcterms:W3CDTF">2021-06-22T12:12:11Z</dcterms:modified>
</cp:coreProperties>
</file>